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szi\Desktop\"/>
    </mc:Choice>
  </mc:AlternateContent>
  <bookViews>
    <workbookView xWindow="0" yWindow="1095" windowWidth="28800" windowHeight="14505" tabRatio="779"/>
  </bookViews>
  <sheets>
    <sheet name="Berechnung Mitgliederbeitrag" sheetId="46" r:id="rId1"/>
    <sheet name="Basis" sheetId="48" r:id="rId2"/>
  </sheets>
  <definedNames>
    <definedName name="Bezeichnung">Basis!$A$8:$A$10</definedName>
    <definedName name="_xlnm.Print_Area" localSheetId="0">'Berechnung Mitgliederbeitrag'!$B$2:$J$76</definedName>
    <definedName name="Jahre">Basis!$A$13:$A$17</definedName>
    <definedName name="Lizenz">Basis!$B$28:$B$33</definedName>
    <definedName name="Lizenzen_erfasst_aktuelle_Saison_Gesamt" localSheetId="0">#REF!</definedName>
    <definedName name="Lizenzen_erfasst_aktuelle_Saison_Gesamt">#REF!</definedName>
    <definedName name="Trainer">Basis!$A$1:$A$6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46" l="1"/>
  <c r="J48" i="46"/>
  <c r="I50" i="46"/>
  <c r="D50" i="46"/>
  <c r="D52" i="46" s="1"/>
  <c r="G15" i="46" l="1"/>
  <c r="G20" i="48" l="1"/>
  <c r="G19" i="48"/>
  <c r="E74" i="46"/>
  <c r="E52" i="46"/>
  <c r="C49" i="46"/>
  <c r="I45" i="46"/>
  <c r="I62" i="46" s="1"/>
  <c r="H36" i="46"/>
  <c r="F36" i="46"/>
  <c r="H35" i="46"/>
  <c r="F35" i="46"/>
  <c r="H34" i="46"/>
  <c r="F34" i="46"/>
  <c r="H33" i="46"/>
  <c r="I33" i="46" s="1"/>
  <c r="F33" i="46"/>
  <c r="H32" i="46"/>
  <c r="F32" i="46"/>
  <c r="I21" i="46"/>
  <c r="I59" i="46" s="1"/>
  <c r="H15" i="46"/>
  <c r="H14" i="46"/>
  <c r="G14" i="46"/>
  <c r="I32" i="46" l="1"/>
  <c r="F37" i="46"/>
  <c r="I34" i="46"/>
  <c r="I35" i="46"/>
  <c r="I36" i="46"/>
  <c r="I14" i="46"/>
  <c r="I15" i="46"/>
  <c r="D48" i="46"/>
  <c r="E48" i="46" s="1"/>
  <c r="I37" i="46" l="1"/>
  <c r="I61" i="46" s="1"/>
  <c r="I16" i="46"/>
  <c r="I58" i="46" s="1"/>
  <c r="I26" i="46" l="1"/>
  <c r="I27" i="46"/>
  <c r="I24" i="46"/>
  <c r="I28" i="46" s="1"/>
  <c r="I25" i="46"/>
  <c r="I29" i="46" l="1"/>
  <c r="I60" i="46" s="1"/>
  <c r="I63" i="46" s="1"/>
  <c r="E68" i="46" s="1"/>
  <c r="E49" i="46"/>
  <c r="E53" i="46" s="1"/>
  <c r="D58" i="46" s="1"/>
  <c r="D63" i="46" s="1"/>
  <c r="E67" i="46" s="1"/>
  <c r="E69" i="46" s="1"/>
  <c r="E73" i="46" s="1"/>
  <c r="E75" i="46" s="1"/>
</calcChain>
</file>

<file path=xl/sharedStrings.xml><?xml version="1.0" encoding="utf-8"?>
<sst xmlns="http://schemas.openxmlformats.org/spreadsheetml/2006/main" count="140" uniqueCount="115">
  <si>
    <t>J+S Gelder</t>
  </si>
  <si>
    <t>J+S Gelder/ Jahr</t>
  </si>
  <si>
    <t>Materialkosten</t>
  </si>
  <si>
    <t>Trainerkosten</t>
  </si>
  <si>
    <t>Summe/ Jahr</t>
  </si>
  <si>
    <t>Ausgaben</t>
  </si>
  <si>
    <t>Einahmen</t>
  </si>
  <si>
    <t>Paar Antennen</t>
  </si>
  <si>
    <t>Summe</t>
  </si>
  <si>
    <t>T-Shirts mit Nummern</t>
  </si>
  <si>
    <t>Einnahmen</t>
  </si>
  <si>
    <t>Kostenaufstellung</t>
  </si>
  <si>
    <t>Sponsoren</t>
  </si>
  <si>
    <t>Gönner</t>
  </si>
  <si>
    <t>Föderungen, Projektfinanzierungen</t>
  </si>
  <si>
    <t>Sonstiges</t>
  </si>
  <si>
    <t>Anwesenheit der Kinder</t>
  </si>
  <si>
    <t>TE/ Wo</t>
  </si>
  <si>
    <t>Lohnnebenkosten</t>
  </si>
  <si>
    <t>Volleybälle</t>
  </si>
  <si>
    <t>AHV/ IV/ EL (10,30%)</t>
  </si>
  <si>
    <t>AVL (2,20%)</t>
  </si>
  <si>
    <t>FAK (ca. 1.5%)</t>
  </si>
  <si>
    <t>Verwaltungskosten AHV (ca. 5% von AHV/ IV/ EL)</t>
  </si>
  <si>
    <t>pro Stück</t>
  </si>
  <si>
    <t>pro Jahr</t>
  </si>
  <si>
    <t>Sportfonds/ Gemeinde</t>
  </si>
  <si>
    <t>Trainer A</t>
  </si>
  <si>
    <t>Trainer B</t>
  </si>
  <si>
    <t>Trainer C</t>
  </si>
  <si>
    <t>Trainer T</t>
  </si>
  <si>
    <t>Keine Einstufung</t>
  </si>
  <si>
    <t>Vergütung für Trainings, Coaching regional, Vor- und Nachbereitung</t>
  </si>
  <si>
    <t>Trainerqualifikation</t>
  </si>
  <si>
    <t>h/ TE</t>
  </si>
  <si>
    <t>Cheftrainer*in</t>
  </si>
  <si>
    <t>Assistenztrainer*in</t>
  </si>
  <si>
    <t>Honorar/ Saison</t>
  </si>
  <si>
    <t>Ansatz/ h/ Saison</t>
  </si>
  <si>
    <t>Kommentar</t>
  </si>
  <si>
    <t>Spesen - Zusatz für das Coaching national, inkl. Vorbereitung</t>
  </si>
  <si>
    <t>Spesen</t>
  </si>
  <si>
    <t>Entschädigungen</t>
  </si>
  <si>
    <t>Funktion</t>
  </si>
  <si>
    <t>4 Jahre</t>
  </si>
  <si>
    <t>3 Jahre</t>
  </si>
  <si>
    <t>2 Jahre</t>
  </si>
  <si>
    <t>1 Jahr</t>
  </si>
  <si>
    <t>Anzahl Spieler*innen</t>
  </si>
  <si>
    <t>Ja</t>
  </si>
  <si>
    <t>Wochen/ Saison</t>
  </si>
  <si>
    <t>Halbjahreskurs (&lt;30 Wochen)</t>
  </si>
  <si>
    <t>Jahreskurs (&gt; 30 Wochen)</t>
  </si>
  <si>
    <t>Kurs</t>
  </si>
  <si>
    <t>Anzahl Trainer</t>
  </si>
  <si>
    <t>pro Leiter</t>
  </si>
  <si>
    <t>Kosten für Lizenz</t>
  </si>
  <si>
    <t>Lizenzart</t>
  </si>
  <si>
    <t>Lizenzarten</t>
  </si>
  <si>
    <t>PL</t>
  </si>
  <si>
    <t>NLL/ DLN</t>
  </si>
  <si>
    <t>RLL/ DLR</t>
  </si>
  <si>
    <t>JLL</t>
  </si>
  <si>
    <t>Mini U13</t>
  </si>
  <si>
    <t xml:space="preserve"> </t>
  </si>
  <si>
    <t>keine Assistent*in</t>
  </si>
  <si>
    <t>Gebühren/ Administration</t>
  </si>
  <si>
    <t>Sponsoren &amp; Gönner</t>
  </si>
  <si>
    <t>Differenz</t>
  </si>
  <si>
    <t>Faktor</t>
  </si>
  <si>
    <t>Nachwuchsteam?</t>
  </si>
  <si>
    <t>Ansatz J+S Gelder?</t>
  </si>
  <si>
    <t>Kosten für Spieler*in pro Jahr</t>
  </si>
  <si>
    <t>Anteil an Vereins- &amp; Verbandsgebühren (national und regional)</t>
  </si>
  <si>
    <t>Sonstige Aufwände</t>
  </si>
  <si>
    <t>Infrastruktur: Hallenmiete etc.</t>
  </si>
  <si>
    <t>Administrationskosten (Geschäftsstelle, Webseite, etc.)</t>
  </si>
  <si>
    <t>Gemeindesubventionen</t>
  </si>
  <si>
    <t>Was sind mögliche Einnahmequellen?</t>
  </si>
  <si>
    <t>U15/ U16</t>
  </si>
  <si>
    <t>Projekte (Sponsorenlauf, Festwirtschaft, Altpapiersammlung,…)</t>
  </si>
  <si>
    <t>Spesen/ Saison</t>
  </si>
  <si>
    <t>Arbeitgeberanteil</t>
  </si>
  <si>
    <t>Kosten/ Saison</t>
  </si>
  <si>
    <t>Allfällige Lohnnebenkosten für Trainerinnen und Trainer</t>
  </si>
  <si>
    <t>Berechnung der Kosten und Einahmen</t>
  </si>
  <si>
    <t>Abschreibung</t>
  </si>
  <si>
    <t>Anleitung: Um den kostendeckenden Mitgliederbeitrag zu berechnen, die grau eingefärbten Zellen mit den effektiven Angaben ausfüllen.</t>
  </si>
  <si>
    <t>Kalkulation des Mitgliederbeitrages pro Team</t>
  </si>
  <si>
    <t>Finanzierungsbedarf über Mitgliederbeiträge</t>
  </si>
  <si>
    <t xml:space="preserve"> Berechneter Mitgliederbeitrag/ Jahr</t>
  </si>
  <si>
    <t>Mitgliederbeitrag</t>
  </si>
  <si>
    <t>Was soll der Mitgliederbeitrag abdecken?</t>
  </si>
  <si>
    <t>Entschädigungen/ Spesen für Trainerinnen und Trainer</t>
  </si>
  <si>
    <t>Material (Bälle, Trikots, etc.)</t>
  </si>
  <si>
    <t>Verbandsbeiträge (Meldegebühren, Clubgebühren, etc.)</t>
  </si>
  <si>
    <t>UVG (15%)</t>
  </si>
  <si>
    <t>Sockelbeitrag</t>
  </si>
  <si>
    <t>4-9</t>
  </si>
  <si>
    <t>10-15</t>
  </si>
  <si>
    <t>&gt;16</t>
  </si>
  <si>
    <t>2-4</t>
  </si>
  <si>
    <t>5-7</t>
  </si>
  <si>
    <t>&gt;8</t>
  </si>
  <si>
    <t>Anzahl Wettkämpfe</t>
  </si>
  <si>
    <t>Abfrage</t>
  </si>
  <si>
    <t>Anzahl Werttkämpfe</t>
  </si>
  <si>
    <t>Jahreskurs</t>
  </si>
  <si>
    <t>Halbjahreskurs</t>
  </si>
  <si>
    <t>Anzahl J+S Leiter*innen</t>
  </si>
  <si>
    <r>
      <t>Jahreskurs (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30 Wochen)</t>
    </r>
  </si>
  <si>
    <t>Total</t>
  </si>
  <si>
    <t>Teilnehmerstunden (Kinder * Aktivitäten * Anwesenheit * Stunden)</t>
  </si>
  <si>
    <t>Sockelbeitrag je J+S Leiter*in</t>
  </si>
  <si>
    <t>Grundbeitrag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</si>
</sst>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.0"/>
    <numFmt numFmtId="165" formatCode="&quot;alle&quot;\ #\ &quot;Jahre neu&quot;"/>
    <numFmt numFmtId="166" formatCode="_ &quot;CHF&quot;\ * #,##0_ ;_ &quot;CHF&quot;\ * \-#,##0_ ;_ &quot;CHF&quot;\ * &quot;-&quot;??_ ;_ @_ "/>
    <numFmt numFmtId="167" formatCode="#,##0.0_ ;\-#,##0.0\ "/>
    <numFmt numFmtId="168" formatCode="_ &quot;CHF&quot;\ * #,##0.0_ ;_ &quot;CHF&quot;\ * \-#,##0.0_ ;_ &quot;CHF&quot;\ * &quot;-&quot;?_ ;_ @_ "/>
    <numFmt numFmtId="169" formatCode="_ &quot;CHF&quot;\ * #,##0_ ;_ &quot;CHF&quot;\ * \-#,##0_ ;_ &quot;CHF&quot;\ * &quot;-&quot;?_ ;_ @_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9" fontId="18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236">
    <xf numFmtId="0" fontId="0" fillId="0" borderId="0" xfId="0"/>
    <xf numFmtId="0" fontId="29" fillId="0" borderId="12" xfId="6" applyFont="1" applyBorder="1" applyAlignment="1">
      <alignment horizontal="center"/>
    </xf>
    <xf numFmtId="0" fontId="13" fillId="0" borderId="0" xfId="6" applyFont="1" applyAlignment="1" applyProtection="1">
      <alignment horizontal="left" vertical="center"/>
      <protection hidden="1"/>
    </xf>
    <xf numFmtId="0" fontId="13" fillId="0" borderId="0" xfId="6" applyFont="1" applyProtection="1">
      <protection hidden="1"/>
    </xf>
    <xf numFmtId="0" fontId="5" fillId="0" borderId="0" xfId="6" applyFont="1" applyProtection="1">
      <protection hidden="1"/>
    </xf>
    <xf numFmtId="44" fontId="5" fillId="0" borderId="0" xfId="6" applyNumberFormat="1" applyFont="1" applyProtection="1">
      <protection hidden="1"/>
    </xf>
    <xf numFmtId="44" fontId="5" fillId="0" borderId="0" xfId="6" applyNumberFormat="1" applyFont="1" applyAlignment="1" applyProtection="1">
      <alignment horizontal="center"/>
      <protection hidden="1"/>
    </xf>
    <xf numFmtId="0" fontId="5" fillId="0" borderId="0" xfId="6" applyFont="1" applyBorder="1" applyProtection="1">
      <protection hidden="1"/>
    </xf>
    <xf numFmtId="44" fontId="5" fillId="0" borderId="0" xfId="6" applyNumberFormat="1" applyFont="1" applyBorder="1" applyAlignment="1" applyProtection="1">
      <alignment horizontal="center"/>
      <protection hidden="1"/>
    </xf>
    <xf numFmtId="0" fontId="5" fillId="0" borderId="4" xfId="6" applyFont="1" applyBorder="1" applyAlignment="1" applyProtection="1">
      <alignment vertical="center"/>
      <protection hidden="1"/>
    </xf>
    <xf numFmtId="0" fontId="19" fillId="0" borderId="25" xfId="6" applyFont="1" applyBorder="1" applyAlignment="1" applyProtection="1">
      <protection hidden="1"/>
    </xf>
    <xf numFmtId="0" fontId="19" fillId="0" borderId="22" xfId="6" applyFont="1" applyBorder="1" applyAlignment="1" applyProtection="1">
      <protection hidden="1"/>
    </xf>
    <xf numFmtId="0" fontId="5" fillId="0" borderId="6" xfId="6" applyFont="1" applyBorder="1" applyAlignment="1" applyProtection="1">
      <alignment vertical="center"/>
      <protection hidden="1"/>
    </xf>
    <xf numFmtId="0" fontId="19" fillId="0" borderId="0" xfId="6" applyFont="1" applyFill="1" applyBorder="1" applyProtection="1">
      <protection hidden="1"/>
    </xf>
    <xf numFmtId="0" fontId="20" fillId="0" borderId="0" xfId="6" applyFont="1" applyProtection="1">
      <protection hidden="1"/>
    </xf>
    <xf numFmtId="0" fontId="21" fillId="0" borderId="0" xfId="6" applyFont="1" applyFill="1" applyBorder="1" applyProtection="1">
      <protection hidden="1"/>
    </xf>
    <xf numFmtId="44" fontId="5" fillId="6" borderId="0" xfId="6" applyNumberFormat="1" applyFont="1" applyFill="1" applyBorder="1" applyProtection="1">
      <protection hidden="1"/>
    </xf>
    <xf numFmtId="44" fontId="20" fillId="6" borderId="0" xfId="6" applyNumberFormat="1" applyFont="1" applyFill="1" applyBorder="1" applyProtection="1">
      <protection hidden="1"/>
    </xf>
    <xf numFmtId="0" fontId="20" fillId="0" borderId="0" xfId="6" applyFont="1" applyBorder="1" applyProtection="1">
      <protection hidden="1"/>
    </xf>
    <xf numFmtId="0" fontId="12" fillId="7" borderId="16" xfId="6" applyFont="1" applyFill="1" applyBorder="1" applyAlignment="1" applyProtection="1">
      <alignment horizontal="center"/>
      <protection hidden="1"/>
    </xf>
    <xf numFmtId="44" fontId="12" fillId="7" borderId="16" xfId="6" applyNumberFormat="1" applyFont="1" applyFill="1" applyBorder="1" applyAlignment="1" applyProtection="1">
      <alignment horizontal="center"/>
      <protection hidden="1"/>
    </xf>
    <xf numFmtId="44" fontId="14" fillId="7" borderId="16" xfId="6" applyNumberFormat="1" applyFont="1" applyFill="1" applyBorder="1" applyAlignment="1" applyProtection="1">
      <alignment horizontal="center"/>
      <protection hidden="1"/>
    </xf>
    <xf numFmtId="0" fontId="12" fillId="7" borderId="25" xfId="6" applyFont="1" applyFill="1" applyBorder="1" applyAlignment="1" applyProtection="1">
      <alignment horizontal="center"/>
      <protection hidden="1"/>
    </xf>
    <xf numFmtId="0" fontId="12" fillId="0" borderId="0" xfId="6" applyFont="1" applyAlignment="1" applyProtection="1">
      <alignment horizontal="center"/>
      <protection hidden="1"/>
    </xf>
    <xf numFmtId="0" fontId="28" fillId="4" borderId="18" xfId="6" applyFont="1" applyFill="1" applyBorder="1" applyAlignment="1" applyProtection="1">
      <alignment horizontal="center" vertical="center"/>
      <protection locked="0" hidden="1"/>
    </xf>
    <xf numFmtId="166" fontId="5" fillId="0" borderId="12" xfId="10" applyNumberFormat="1" applyFont="1" applyBorder="1" applyAlignment="1" applyProtection="1">
      <alignment horizontal="center"/>
      <protection hidden="1"/>
    </xf>
    <xf numFmtId="166" fontId="5" fillId="0" borderId="17" xfId="10" applyNumberFormat="1" applyFont="1" applyBorder="1" applyAlignment="1" applyProtection="1">
      <alignment horizontal="center"/>
      <protection hidden="1"/>
    </xf>
    <xf numFmtId="44" fontId="19" fillId="0" borderId="2" xfId="6" applyNumberFormat="1" applyFont="1" applyBorder="1" applyAlignment="1" applyProtection="1">
      <alignment horizontal="center"/>
      <protection hidden="1"/>
    </xf>
    <xf numFmtId="0" fontId="12" fillId="0" borderId="27" xfId="6" applyFont="1" applyBorder="1" applyAlignment="1" applyProtection="1">
      <alignment horizontal="right"/>
      <protection hidden="1"/>
    </xf>
    <xf numFmtId="166" fontId="12" fillId="0" borderId="35" xfId="6" applyNumberFormat="1" applyFont="1" applyBorder="1" applyAlignment="1" applyProtection="1">
      <alignment horizontal="center"/>
      <protection hidden="1"/>
    </xf>
    <xf numFmtId="0" fontId="12" fillId="0" borderId="40" xfId="6" applyFont="1" applyBorder="1" applyProtection="1">
      <protection hidden="1"/>
    </xf>
    <xf numFmtId="164" fontId="2" fillId="0" borderId="1" xfId="6" applyNumberFormat="1" applyFont="1" applyBorder="1" applyAlignment="1" applyProtection="1">
      <alignment horizontal="center"/>
      <protection hidden="1"/>
    </xf>
    <xf numFmtId="164" fontId="2" fillId="0" borderId="0" xfId="6" applyNumberFormat="1" applyFont="1" applyBorder="1" applyAlignment="1" applyProtection="1">
      <alignment horizontal="center"/>
      <protection hidden="1"/>
    </xf>
    <xf numFmtId="1" fontId="12" fillId="0" borderId="0" xfId="6" applyNumberFormat="1" applyFont="1" applyBorder="1" applyAlignment="1" applyProtection="1">
      <alignment horizontal="center"/>
      <protection hidden="1"/>
    </xf>
    <xf numFmtId="44" fontId="2" fillId="0" borderId="0" xfId="6" applyNumberFormat="1" applyFont="1" applyBorder="1" applyAlignment="1" applyProtection="1">
      <alignment horizontal="center"/>
      <protection hidden="1"/>
    </xf>
    <xf numFmtId="0" fontId="12" fillId="0" borderId="0" xfId="6" applyFont="1" applyBorder="1" applyProtection="1">
      <protection hidden="1"/>
    </xf>
    <xf numFmtId="166" fontId="12" fillId="0" borderId="0" xfId="6" applyNumberFormat="1" applyFont="1" applyBorder="1" applyProtection="1">
      <protection hidden="1"/>
    </xf>
    <xf numFmtId="0" fontId="5" fillId="0" borderId="5" xfId="6" applyFont="1" applyBorder="1" applyProtection="1">
      <protection hidden="1"/>
    </xf>
    <xf numFmtId="0" fontId="13" fillId="4" borderId="18" xfId="6" applyFont="1" applyFill="1" applyBorder="1" applyAlignment="1" applyProtection="1">
      <alignment horizontal="left" vertical="center"/>
      <protection locked="0" hidden="1"/>
    </xf>
    <xf numFmtId="0" fontId="28" fillId="0" borderId="4" xfId="6" applyFont="1" applyBorder="1" applyAlignment="1" applyProtection="1">
      <alignment horizontal="center" vertical="center"/>
      <protection hidden="1"/>
    </xf>
    <xf numFmtId="164" fontId="19" fillId="0" borderId="0" xfId="6" applyNumberFormat="1" applyFont="1" applyBorder="1" applyAlignment="1" applyProtection="1">
      <alignment horizontal="center"/>
      <protection hidden="1"/>
    </xf>
    <xf numFmtId="1" fontId="15" fillId="0" borderId="0" xfId="6" applyNumberFormat="1" applyFont="1" applyBorder="1" applyAlignment="1" applyProtection="1">
      <alignment horizontal="center"/>
      <protection hidden="1"/>
    </xf>
    <xf numFmtId="44" fontId="19" fillId="0" borderId="0" xfId="6" applyNumberFormat="1" applyFont="1" applyBorder="1" applyAlignment="1" applyProtection="1">
      <alignment horizontal="center"/>
      <protection hidden="1"/>
    </xf>
    <xf numFmtId="0" fontId="12" fillId="0" borderId="0" xfId="6" applyFont="1" applyBorder="1" applyAlignment="1" applyProtection="1">
      <alignment horizontal="right"/>
      <protection hidden="1"/>
    </xf>
    <xf numFmtId="0" fontId="12" fillId="0" borderId="5" xfId="6" applyFont="1" applyBorder="1" applyProtection="1">
      <protection hidden="1"/>
    </xf>
    <xf numFmtId="0" fontId="12" fillId="7" borderId="12" xfId="6" applyFont="1" applyFill="1" applyBorder="1" applyAlignment="1" applyProtection="1">
      <alignment horizontal="center"/>
      <protection hidden="1"/>
    </xf>
    <xf numFmtId="0" fontId="5" fillId="7" borderId="22" xfId="6" applyFont="1" applyFill="1" applyBorder="1" applyProtection="1">
      <protection hidden="1"/>
    </xf>
    <xf numFmtId="0" fontId="16" fillId="6" borderId="31" xfId="6" applyFont="1" applyFill="1" applyBorder="1" applyAlignment="1" applyProtection="1">
      <alignment horizontal="left" vertical="center"/>
      <protection hidden="1"/>
    </xf>
    <xf numFmtId="0" fontId="13" fillId="6" borderId="27" xfId="6" applyFont="1" applyFill="1" applyBorder="1" applyProtection="1">
      <protection hidden="1"/>
    </xf>
    <xf numFmtId="9" fontId="5" fillId="0" borderId="22" xfId="8" applyFont="1" applyBorder="1" applyAlignment="1" applyProtection="1">
      <alignment horizontal="left"/>
      <protection hidden="1"/>
    </xf>
    <xf numFmtId="0" fontId="16" fillId="6" borderId="4" xfId="6" applyFont="1" applyFill="1" applyBorder="1" applyAlignment="1" applyProtection="1">
      <alignment horizontal="left" vertical="center"/>
      <protection hidden="1"/>
    </xf>
    <xf numFmtId="0" fontId="13" fillId="6" borderId="10" xfId="6" applyFont="1" applyFill="1" applyBorder="1" applyProtection="1">
      <protection hidden="1"/>
    </xf>
    <xf numFmtId="0" fontId="13" fillId="6" borderId="0" xfId="6" applyFont="1" applyFill="1" applyBorder="1" applyProtection="1">
      <protection hidden="1"/>
    </xf>
    <xf numFmtId="44" fontId="13" fillId="0" borderId="0" xfId="6" applyNumberFormat="1" applyFont="1" applyBorder="1" applyProtection="1">
      <protection hidden="1"/>
    </xf>
    <xf numFmtId="166" fontId="12" fillId="0" borderId="5" xfId="6" applyNumberFormat="1" applyFont="1" applyBorder="1" applyAlignment="1" applyProtection="1">
      <alignment horizontal="center"/>
      <protection hidden="1"/>
    </xf>
    <xf numFmtId="0" fontId="14" fillId="5" borderId="18" xfId="6" applyFont="1" applyFill="1" applyBorder="1" applyAlignment="1" applyProtection="1">
      <alignment horizontal="center" vertical="center"/>
      <protection locked="0" hidden="1"/>
    </xf>
    <xf numFmtId="166" fontId="19" fillId="0" borderId="12" xfId="6" applyNumberFormat="1" applyFont="1" applyFill="1" applyBorder="1" applyAlignment="1" applyProtection="1">
      <alignment horizontal="center"/>
      <protection hidden="1"/>
    </xf>
    <xf numFmtId="165" fontId="19" fillId="5" borderId="12" xfId="6" applyNumberFormat="1" applyFont="1" applyFill="1" applyBorder="1" applyAlignment="1" applyProtection="1">
      <alignment horizontal="center"/>
      <protection locked="0" hidden="1"/>
    </xf>
    <xf numFmtId="0" fontId="19" fillId="0" borderId="12" xfId="6" applyFont="1" applyBorder="1" applyAlignment="1" applyProtection="1">
      <alignment horizontal="center"/>
      <protection hidden="1"/>
    </xf>
    <xf numFmtId="166" fontId="19" fillId="0" borderId="12" xfId="6" applyNumberFormat="1" applyFont="1" applyBorder="1" applyAlignment="1" applyProtection="1">
      <alignment horizontal="center"/>
      <protection hidden="1"/>
    </xf>
    <xf numFmtId="0" fontId="19" fillId="0" borderId="0" xfId="6" applyFont="1" applyProtection="1">
      <protection hidden="1"/>
    </xf>
    <xf numFmtId="166" fontId="19" fillId="0" borderId="17" xfId="6" applyNumberFormat="1" applyFont="1" applyFill="1" applyBorder="1" applyAlignment="1" applyProtection="1">
      <alignment horizontal="center"/>
      <protection hidden="1"/>
    </xf>
    <xf numFmtId="166" fontId="19" fillId="0" borderId="17" xfId="6" applyNumberFormat="1" applyFont="1" applyBorder="1" applyAlignment="1" applyProtection="1">
      <alignment horizontal="center"/>
      <protection hidden="1"/>
    </xf>
    <xf numFmtId="0" fontId="5" fillId="0" borderId="4" xfId="6" applyFont="1" applyBorder="1" applyAlignment="1" applyProtection="1">
      <alignment horizontal="left" vertical="center"/>
      <protection hidden="1"/>
    </xf>
    <xf numFmtId="0" fontId="13" fillId="0" borderId="0" xfId="6" applyFont="1" applyBorder="1" applyProtection="1">
      <protection hidden="1"/>
    </xf>
    <xf numFmtId="166" fontId="19" fillId="0" borderId="1" xfId="6" applyNumberFormat="1" applyFont="1" applyBorder="1" applyAlignment="1" applyProtection="1">
      <alignment horizontal="center"/>
      <protection hidden="1"/>
    </xf>
    <xf numFmtId="164" fontId="15" fillId="0" borderId="0" xfId="6" applyNumberFormat="1" applyFont="1" applyBorder="1" applyProtection="1">
      <protection hidden="1"/>
    </xf>
    <xf numFmtId="44" fontId="19" fillId="0" borderId="0" xfId="6" applyNumberFormat="1" applyFont="1" applyBorder="1" applyProtection="1">
      <protection hidden="1"/>
    </xf>
    <xf numFmtId="44" fontId="12" fillId="0" borderId="0" xfId="6" applyNumberFormat="1" applyFont="1" applyBorder="1" applyAlignment="1" applyProtection="1">
      <alignment horizontal="center"/>
      <protection hidden="1"/>
    </xf>
    <xf numFmtId="166" fontId="15" fillId="5" borderId="16" xfId="6" applyNumberFormat="1" applyFont="1" applyFill="1" applyBorder="1" applyAlignment="1" applyProtection="1">
      <alignment horizontal="center"/>
      <protection locked="0" hidden="1"/>
    </xf>
    <xf numFmtId="0" fontId="5" fillId="6" borderId="5" xfId="6" applyFont="1" applyFill="1" applyBorder="1" applyProtection="1">
      <protection hidden="1"/>
    </xf>
    <xf numFmtId="166" fontId="15" fillId="5" borderId="12" xfId="6" applyNumberFormat="1" applyFont="1" applyFill="1" applyBorder="1" applyAlignment="1" applyProtection="1">
      <alignment horizontal="center"/>
      <protection locked="0" hidden="1"/>
    </xf>
    <xf numFmtId="44" fontId="5" fillId="0" borderId="0" xfId="6" applyNumberFormat="1" applyFont="1" applyBorder="1" applyProtection="1">
      <protection hidden="1"/>
    </xf>
    <xf numFmtId="0" fontId="19" fillId="0" borderId="0" xfId="6" applyFont="1" applyBorder="1" applyAlignment="1" applyProtection="1">
      <alignment horizontal="left"/>
      <protection hidden="1"/>
    </xf>
    <xf numFmtId="44" fontId="15" fillId="0" borderId="0" xfId="6" applyNumberFormat="1" applyFont="1" applyBorder="1" applyAlignment="1" applyProtection="1">
      <alignment horizontal="center"/>
      <protection hidden="1"/>
    </xf>
    <xf numFmtId="0" fontId="12" fillId="7" borderId="12" xfId="6" applyFont="1" applyFill="1" applyBorder="1" applyProtection="1">
      <protection hidden="1"/>
    </xf>
    <xf numFmtId="44" fontId="12" fillId="7" borderId="22" xfId="6" applyNumberFormat="1" applyFont="1" applyFill="1" applyBorder="1" applyAlignment="1" applyProtection="1">
      <alignment horizontal="center"/>
      <protection hidden="1"/>
    </xf>
    <xf numFmtId="0" fontId="12" fillId="0" borderId="18" xfId="6" applyFont="1" applyBorder="1" applyAlignment="1" applyProtection="1">
      <alignment horizontal="center"/>
      <protection hidden="1"/>
    </xf>
    <xf numFmtId="166" fontId="19" fillId="0" borderId="13" xfId="6" applyNumberFormat="1" applyFont="1" applyFill="1" applyBorder="1" applyAlignment="1" applyProtection="1">
      <alignment horizontal="center"/>
      <protection hidden="1"/>
    </xf>
    <xf numFmtId="166" fontId="19" fillId="0" borderId="29" xfId="6" applyNumberFormat="1" applyFont="1" applyFill="1" applyBorder="1" applyAlignment="1" applyProtection="1">
      <alignment horizontal="center"/>
      <protection hidden="1"/>
    </xf>
    <xf numFmtId="0" fontId="19" fillId="0" borderId="22" xfId="6" applyFont="1" applyBorder="1" applyAlignment="1" applyProtection="1">
      <alignment horizontal="left"/>
      <protection hidden="1"/>
    </xf>
    <xf numFmtId="0" fontId="13" fillId="4" borderId="18" xfId="6" applyFont="1" applyFill="1" applyBorder="1" applyAlignment="1" applyProtection="1">
      <alignment horizontal="center" vertical="center"/>
      <protection locked="0" hidden="1"/>
    </xf>
    <xf numFmtId="0" fontId="19" fillId="0" borderId="13" xfId="6" applyFont="1" applyBorder="1" applyAlignment="1" applyProtection="1">
      <alignment horizontal="left"/>
      <protection hidden="1"/>
    </xf>
    <xf numFmtId="44" fontId="5" fillId="0" borderId="14" xfId="6" applyNumberFormat="1" applyFont="1" applyBorder="1" applyProtection="1">
      <protection hidden="1"/>
    </xf>
    <xf numFmtId="0" fontId="13" fillId="0" borderId="4" xfId="6" applyFont="1" applyBorder="1" applyAlignment="1" applyProtection="1">
      <alignment horizontal="left" vertical="center"/>
      <protection hidden="1"/>
    </xf>
    <xf numFmtId="0" fontId="4" fillId="0" borderId="12" xfId="6" applyFont="1" applyBorder="1" applyAlignment="1" applyProtection="1">
      <alignment horizontal="left"/>
      <protection hidden="1"/>
    </xf>
    <xf numFmtId="0" fontId="19" fillId="0" borderId="13" xfId="6" applyNumberFormat="1" applyFont="1" applyFill="1" applyBorder="1" applyAlignment="1" applyProtection="1">
      <alignment horizontal="center"/>
      <protection hidden="1"/>
    </xf>
    <xf numFmtId="0" fontId="5" fillId="0" borderId="12" xfId="6" applyFont="1" applyBorder="1" applyAlignment="1" applyProtection="1">
      <protection hidden="1"/>
    </xf>
    <xf numFmtId="0" fontId="5" fillId="0" borderId="0" xfId="6" applyFont="1" applyBorder="1" applyAlignment="1" applyProtection="1">
      <protection hidden="1"/>
    </xf>
    <xf numFmtId="0" fontId="5" fillId="0" borderId="12" xfId="6" applyFont="1" applyBorder="1" applyAlignment="1" applyProtection="1">
      <alignment horizontal="left"/>
      <protection hidden="1"/>
    </xf>
    <xf numFmtId="9" fontId="15" fillId="5" borderId="13" xfId="8" applyFont="1" applyFill="1" applyBorder="1" applyAlignment="1" applyProtection="1">
      <alignment horizontal="center"/>
      <protection locked="0" hidden="1"/>
    </xf>
    <xf numFmtId="168" fontId="5" fillId="0" borderId="12" xfId="6" applyNumberFormat="1" applyFont="1" applyBorder="1" applyAlignment="1" applyProtection="1">
      <protection hidden="1"/>
    </xf>
    <xf numFmtId="168" fontId="5" fillId="0" borderId="0" xfId="6" applyNumberFormat="1" applyFont="1" applyBorder="1" applyAlignment="1" applyProtection="1">
      <protection hidden="1"/>
    </xf>
    <xf numFmtId="169" fontId="5" fillId="0" borderId="34" xfId="6" applyNumberFormat="1" applyFont="1" applyBorder="1" applyProtection="1">
      <protection hidden="1"/>
    </xf>
    <xf numFmtId="166" fontId="12" fillId="0" borderId="33" xfId="6" applyNumberFormat="1" applyFont="1" applyBorder="1" applyAlignment="1" applyProtection="1">
      <alignment horizontal="center"/>
      <protection hidden="1"/>
    </xf>
    <xf numFmtId="44" fontId="5" fillId="0" borderId="4" xfId="6" applyNumberFormat="1" applyFont="1" applyFill="1" applyBorder="1" applyAlignment="1" applyProtection="1">
      <protection hidden="1"/>
    </xf>
    <xf numFmtId="0" fontId="15" fillId="0" borderId="16" xfId="6" applyFont="1" applyFill="1" applyBorder="1" applyAlignment="1" applyProtection="1">
      <alignment horizontal="left" vertical="center"/>
      <protection hidden="1"/>
    </xf>
    <xf numFmtId="166" fontId="5" fillId="0" borderId="16" xfId="6" applyNumberFormat="1" applyFont="1" applyFill="1" applyBorder="1" applyAlignment="1" applyProtection="1">
      <alignment horizontal="center"/>
      <protection hidden="1"/>
    </xf>
    <xf numFmtId="44" fontId="5" fillId="0" borderId="0" xfId="6" applyNumberFormat="1" applyFont="1" applyFill="1" applyBorder="1" applyAlignment="1" applyProtection="1">
      <protection hidden="1"/>
    </xf>
    <xf numFmtId="44" fontId="5" fillId="0" borderId="5" xfId="6" applyNumberFormat="1" applyFont="1" applyFill="1" applyBorder="1" applyAlignment="1" applyProtection="1">
      <protection hidden="1"/>
    </xf>
    <xf numFmtId="0" fontId="15" fillId="2" borderId="12" xfId="6" applyFont="1" applyFill="1" applyBorder="1" applyAlignment="1" applyProtection="1">
      <alignment horizontal="left" vertical="center"/>
      <protection locked="0" hidden="1"/>
    </xf>
    <xf numFmtId="166" fontId="5" fillId="8" borderId="12" xfId="6" applyNumberFormat="1" applyFont="1" applyFill="1" applyBorder="1" applyAlignment="1" applyProtection="1">
      <alignment horizontal="center"/>
      <protection locked="0" hidden="1"/>
    </xf>
    <xf numFmtId="166" fontId="5" fillId="0" borderId="12" xfId="6" applyNumberFormat="1" applyFont="1" applyFill="1" applyBorder="1" applyAlignment="1" applyProtection="1">
      <alignment horizontal="center"/>
      <protection hidden="1"/>
    </xf>
    <xf numFmtId="0" fontId="15" fillId="0" borderId="13" xfId="6" applyFont="1" applyFill="1" applyBorder="1" applyAlignment="1" applyProtection="1">
      <alignment horizontal="left"/>
      <protection hidden="1"/>
    </xf>
    <xf numFmtId="0" fontId="15" fillId="0" borderId="14" xfId="6" applyFont="1" applyFill="1" applyBorder="1" applyAlignment="1" applyProtection="1">
      <alignment horizontal="left"/>
      <protection hidden="1"/>
    </xf>
    <xf numFmtId="0" fontId="15" fillId="0" borderId="15" xfId="6" applyFont="1" applyFill="1" applyBorder="1" applyAlignment="1" applyProtection="1">
      <alignment horizontal="left"/>
      <protection hidden="1"/>
    </xf>
    <xf numFmtId="0" fontId="12" fillId="2" borderId="12" xfId="6" applyFont="1" applyFill="1" applyBorder="1" applyAlignment="1" applyProtection="1">
      <alignment horizontal="left" vertical="center"/>
      <protection locked="0" hidden="1"/>
    </xf>
    <xf numFmtId="166" fontId="5" fillId="0" borderId="17" xfId="6" applyNumberFormat="1" applyFont="1" applyFill="1" applyBorder="1" applyAlignment="1" applyProtection="1">
      <alignment horizontal="center"/>
      <protection hidden="1"/>
    </xf>
    <xf numFmtId="0" fontId="22" fillId="0" borderId="0" xfId="6" applyFont="1" applyFill="1" applyBorder="1" applyAlignment="1" applyProtection="1">
      <alignment horizontal="right" vertical="center"/>
      <protection hidden="1"/>
    </xf>
    <xf numFmtId="166" fontId="31" fillId="0" borderId="33" xfId="6" applyNumberFormat="1" applyFont="1" applyFill="1" applyBorder="1" applyAlignment="1" applyProtection="1">
      <protection hidden="1"/>
    </xf>
    <xf numFmtId="0" fontId="25" fillId="0" borderId="0" xfId="6" applyFont="1" applyBorder="1" applyAlignment="1" applyProtection="1">
      <alignment vertical="center"/>
      <protection hidden="1"/>
    </xf>
    <xf numFmtId="0" fontId="25" fillId="0" borderId="5" xfId="6" applyFont="1" applyBorder="1" applyAlignment="1" applyProtection="1">
      <alignment vertical="center"/>
      <protection hidden="1"/>
    </xf>
    <xf numFmtId="0" fontId="25" fillId="0" borderId="4" xfId="6" applyFont="1" applyBorder="1" applyAlignment="1" applyProtection="1">
      <alignment horizontal="left" vertical="center"/>
      <protection hidden="1"/>
    </xf>
    <xf numFmtId="44" fontId="25" fillId="0" borderId="9" xfId="6" applyNumberFormat="1" applyFont="1" applyBorder="1" applyAlignment="1" applyProtection="1">
      <alignment horizontal="right" vertical="center"/>
      <protection hidden="1"/>
    </xf>
    <xf numFmtId="0" fontId="25" fillId="0" borderId="0" xfId="6" applyFont="1" applyAlignment="1" applyProtection="1">
      <alignment vertical="center"/>
      <protection hidden="1"/>
    </xf>
    <xf numFmtId="44" fontId="25" fillId="0" borderId="13" xfId="6" applyNumberFormat="1" applyFont="1" applyBorder="1" applyAlignment="1" applyProtection="1">
      <alignment horizontal="right" vertical="center"/>
      <protection hidden="1"/>
    </xf>
    <xf numFmtId="166" fontId="4" fillId="0" borderId="17" xfId="6" applyNumberFormat="1" applyFont="1" applyBorder="1" applyAlignment="1" applyProtection="1">
      <alignment horizontal="center" vertical="center"/>
      <protection hidden="1"/>
    </xf>
    <xf numFmtId="44" fontId="27" fillId="0" borderId="2" xfId="6" applyNumberFormat="1" applyFont="1" applyBorder="1" applyAlignment="1" applyProtection="1">
      <alignment horizontal="right" vertical="center"/>
      <protection hidden="1"/>
    </xf>
    <xf numFmtId="166" fontId="27" fillId="0" borderId="39" xfId="6" applyNumberFormat="1" applyFont="1" applyFill="1" applyBorder="1" applyAlignment="1" applyProtection="1">
      <protection hidden="1"/>
    </xf>
    <xf numFmtId="44" fontId="25" fillId="0" borderId="0" xfId="6" applyNumberFormat="1" applyFont="1" applyBorder="1" applyAlignment="1" applyProtection="1">
      <alignment vertical="center"/>
      <protection hidden="1"/>
    </xf>
    <xf numFmtId="0" fontId="26" fillId="0" borderId="0" xfId="6" applyFont="1" applyBorder="1" applyAlignment="1" applyProtection="1">
      <alignment vertical="center"/>
      <protection hidden="1"/>
    </xf>
    <xf numFmtId="0" fontId="24" fillId="0" borderId="5" xfId="6" applyFont="1" applyBorder="1" applyAlignment="1" applyProtection="1">
      <alignment horizontal="right" vertical="center"/>
      <protection hidden="1"/>
    </xf>
    <xf numFmtId="0" fontId="26" fillId="4" borderId="26" xfId="6" applyFont="1" applyFill="1" applyBorder="1" applyAlignment="1" applyProtection="1">
      <alignment horizontal="center" vertical="center"/>
      <protection locked="0" hidden="1"/>
    </xf>
    <xf numFmtId="166" fontId="24" fillId="3" borderId="37" xfId="6" applyNumberFormat="1" applyFont="1" applyFill="1" applyBorder="1" applyAlignment="1" applyProtection="1">
      <alignment horizontal="center" vertical="center"/>
      <protection hidden="1"/>
    </xf>
    <xf numFmtId="0" fontId="24" fillId="0" borderId="7" xfId="6" applyFont="1" applyBorder="1" applyAlignment="1" applyProtection="1">
      <alignment horizontal="center" vertical="center"/>
      <protection hidden="1"/>
    </xf>
    <xf numFmtId="166" fontId="25" fillId="6" borderId="16" xfId="6" applyNumberFormat="1" applyFont="1" applyFill="1" applyBorder="1" applyAlignment="1" applyProtection="1">
      <alignment horizontal="left" vertical="center"/>
      <protection hidden="1"/>
    </xf>
    <xf numFmtId="0" fontId="3" fillId="4" borderId="26" xfId="6" applyFont="1" applyFill="1" applyBorder="1" applyAlignment="1" applyProtection="1">
      <alignment horizontal="center" vertical="center"/>
      <protection locked="0" hidden="1"/>
    </xf>
    <xf numFmtId="0" fontId="13" fillId="0" borderId="6" xfId="6" applyFont="1" applyBorder="1" applyAlignment="1" applyProtection="1">
      <alignment horizontal="left" vertical="center"/>
      <protection hidden="1"/>
    </xf>
    <xf numFmtId="0" fontId="13" fillId="0" borderId="7" xfId="6" applyFont="1" applyBorder="1" applyProtection="1">
      <protection hidden="1"/>
    </xf>
    <xf numFmtId="0" fontId="5" fillId="0" borderId="7" xfId="6" applyFont="1" applyBorder="1" applyProtection="1">
      <protection hidden="1"/>
    </xf>
    <xf numFmtId="44" fontId="5" fillId="0" borderId="7" xfId="6" applyNumberFormat="1" applyFont="1" applyBorder="1" applyProtection="1">
      <protection hidden="1"/>
    </xf>
    <xf numFmtId="44" fontId="5" fillId="0" borderId="7" xfId="6" applyNumberFormat="1" applyFont="1" applyBorder="1" applyAlignment="1" applyProtection="1">
      <alignment horizontal="center"/>
      <protection hidden="1"/>
    </xf>
    <xf numFmtId="0" fontId="5" fillId="0" borderId="8" xfId="6" applyFont="1" applyBorder="1" applyProtection="1">
      <protection hidden="1"/>
    </xf>
    <xf numFmtId="0" fontId="25" fillId="0" borderId="4" xfId="6" applyFont="1" applyBorder="1" applyAlignment="1" applyProtection="1">
      <alignment vertical="center"/>
      <protection hidden="1"/>
    </xf>
    <xf numFmtId="0" fontId="17" fillId="7" borderId="24" xfId="6" applyFont="1" applyFill="1" applyBorder="1" applyAlignment="1" applyProtection="1">
      <alignment vertical="center"/>
      <protection hidden="1"/>
    </xf>
    <xf numFmtId="0" fontId="17" fillId="7" borderId="14" xfId="6" applyFont="1" applyFill="1" applyBorder="1" applyAlignment="1" applyProtection="1">
      <alignment vertical="center"/>
      <protection hidden="1"/>
    </xf>
    <xf numFmtId="0" fontId="17" fillId="7" borderId="15" xfId="6" applyFont="1" applyFill="1" applyBorder="1" applyAlignment="1" applyProtection="1">
      <alignment vertical="center"/>
      <protection hidden="1"/>
    </xf>
    <xf numFmtId="166" fontId="4" fillId="0" borderId="16" xfId="6" applyNumberFormat="1" applyFont="1" applyBorder="1" applyAlignment="1" applyProtection="1">
      <alignment horizontal="center" vertical="center"/>
      <protection hidden="1"/>
    </xf>
    <xf numFmtId="44" fontId="24" fillId="0" borderId="0" xfId="6" applyNumberFormat="1" applyFont="1" applyBorder="1" applyAlignment="1" applyProtection="1">
      <alignment horizontal="right" vertical="center"/>
      <protection hidden="1"/>
    </xf>
    <xf numFmtId="0" fontId="32" fillId="0" borderId="34" xfId="6" applyFont="1" applyFill="1" applyBorder="1" applyAlignment="1" applyProtection="1">
      <alignment horizontal="right" vertical="center"/>
      <protection hidden="1"/>
    </xf>
    <xf numFmtId="44" fontId="24" fillId="0" borderId="10" xfId="6" applyNumberFormat="1" applyFont="1" applyFill="1" applyBorder="1" applyAlignment="1" applyProtection="1">
      <alignment horizontal="right" vertical="center"/>
      <protection hidden="1"/>
    </xf>
    <xf numFmtId="0" fontId="19" fillId="0" borderId="41" xfId="6" applyFont="1" applyBorder="1" applyAlignment="1" applyProtection="1">
      <protection hidden="1"/>
    </xf>
    <xf numFmtId="0" fontId="13" fillId="0" borderId="20" xfId="6" applyFont="1" applyBorder="1" applyAlignment="1" applyProtection="1">
      <alignment horizontal="left" vertical="center"/>
      <protection hidden="1"/>
    </xf>
    <xf numFmtId="0" fontId="13" fillId="0" borderId="20" xfId="6" applyFont="1" applyBorder="1" applyProtection="1">
      <protection hidden="1"/>
    </xf>
    <xf numFmtId="0" fontId="5" fillId="0" borderId="20" xfId="6" applyFont="1" applyBorder="1" applyProtection="1">
      <protection hidden="1"/>
    </xf>
    <xf numFmtId="44" fontId="5" fillId="0" borderId="20" xfId="6" applyNumberFormat="1" applyFont="1" applyBorder="1" applyProtection="1">
      <protection hidden="1"/>
    </xf>
    <xf numFmtId="44" fontId="5" fillId="0" borderId="20" xfId="6" applyNumberFormat="1" applyFont="1" applyBorder="1" applyAlignment="1" applyProtection="1">
      <alignment horizontal="center"/>
      <protection hidden="1"/>
    </xf>
    <xf numFmtId="0" fontId="5" fillId="7" borderId="36" xfId="6" applyFont="1" applyFill="1" applyBorder="1" applyProtection="1">
      <protection hidden="1"/>
    </xf>
    <xf numFmtId="44" fontId="12" fillId="7" borderId="36" xfId="6" applyNumberFormat="1" applyFont="1" applyFill="1" applyBorder="1" applyAlignment="1" applyProtection="1">
      <protection hidden="1"/>
    </xf>
    <xf numFmtId="0" fontId="5" fillId="7" borderId="42" xfId="6" applyFont="1" applyFill="1" applyBorder="1" applyProtection="1">
      <protection hidden="1"/>
    </xf>
    <xf numFmtId="0" fontId="17" fillId="7" borderId="38" xfId="6" applyFont="1" applyFill="1" applyBorder="1" applyAlignment="1" applyProtection="1">
      <alignment horizontal="center" vertical="center"/>
      <protection hidden="1"/>
    </xf>
    <xf numFmtId="1" fontId="14" fillId="4" borderId="12" xfId="6" applyNumberFormat="1" applyFont="1" applyFill="1" applyBorder="1" applyAlignment="1" applyProtection="1">
      <alignment horizontal="center" vertical="center"/>
      <protection locked="0" hidden="1"/>
    </xf>
    <xf numFmtId="164" fontId="14" fillId="4" borderId="12" xfId="6" applyNumberFormat="1" applyFont="1" applyFill="1" applyBorder="1" applyAlignment="1" applyProtection="1">
      <alignment horizontal="center" vertical="center"/>
      <protection locked="0" hidden="1"/>
    </xf>
    <xf numFmtId="166" fontId="5" fillId="0" borderId="12" xfId="10" applyNumberFormat="1" applyFont="1" applyBorder="1" applyAlignment="1" applyProtection="1">
      <alignment horizontal="center" vertical="center"/>
      <protection hidden="1"/>
    </xf>
    <xf numFmtId="0" fontId="29" fillId="4" borderId="22" xfId="6" applyFont="1" applyFill="1" applyBorder="1" applyAlignment="1" applyProtection="1">
      <alignment vertical="center"/>
      <protection locked="0" hidden="1"/>
    </xf>
    <xf numFmtId="164" fontId="14" fillId="4" borderId="29" xfId="6" applyNumberFormat="1" applyFont="1" applyFill="1" applyBorder="1" applyAlignment="1" applyProtection="1">
      <alignment horizontal="center" vertical="center"/>
      <protection locked="0" hidden="1"/>
    </xf>
    <xf numFmtId="166" fontId="5" fillId="0" borderId="17" xfId="10" applyNumberFormat="1" applyFont="1" applyBorder="1" applyAlignment="1" applyProtection="1">
      <alignment horizontal="center" vertical="center"/>
      <protection hidden="1"/>
    </xf>
    <xf numFmtId="166" fontId="5" fillId="4" borderId="12" xfId="10" applyNumberFormat="1" applyFont="1" applyFill="1" applyBorder="1" applyAlignment="1" applyProtection="1">
      <alignment horizontal="center" vertical="center"/>
      <protection locked="0" hidden="1"/>
    </xf>
    <xf numFmtId="0" fontId="5" fillId="0" borderId="22" xfId="6" applyFont="1" applyBorder="1" applyAlignment="1" applyProtection="1">
      <alignment vertical="center"/>
      <protection hidden="1"/>
    </xf>
    <xf numFmtId="166" fontId="5" fillId="4" borderId="17" xfId="10" applyNumberFormat="1" applyFont="1" applyFill="1" applyBorder="1" applyAlignment="1" applyProtection="1">
      <alignment horizontal="center" vertical="center"/>
      <protection locked="0" hidden="1"/>
    </xf>
    <xf numFmtId="9" fontId="14" fillId="4" borderId="12" xfId="8" applyFont="1" applyFill="1" applyBorder="1" applyAlignment="1" applyProtection="1">
      <alignment horizontal="center" vertical="center"/>
      <protection locked="0" hidden="1"/>
    </xf>
    <xf numFmtId="166" fontId="14" fillId="5" borderId="12" xfId="6" applyNumberFormat="1" applyFont="1" applyFill="1" applyBorder="1" applyAlignment="1" applyProtection="1">
      <alignment horizontal="center"/>
      <protection locked="0" hidden="1"/>
    </xf>
    <xf numFmtId="44" fontId="5" fillId="0" borderId="0" xfId="6" applyNumberFormat="1" applyFont="1" applyBorder="1" applyAlignment="1" applyProtection="1">
      <protection hidden="1"/>
    </xf>
    <xf numFmtId="0" fontId="12" fillId="0" borderId="0" xfId="6" applyFont="1" applyFill="1" applyBorder="1" applyAlignment="1" applyProtection="1">
      <alignment horizontal="right"/>
      <protection hidden="1"/>
    </xf>
    <xf numFmtId="44" fontId="5" fillId="0" borderId="43" xfId="6" applyNumberFormat="1" applyFont="1" applyBorder="1" applyAlignment="1" applyProtection="1">
      <protection hidden="1"/>
    </xf>
    <xf numFmtId="0" fontId="37" fillId="0" borderId="0" xfId="0" applyFont="1" applyAlignment="1">
      <alignment horizontal="center"/>
    </xf>
    <xf numFmtId="166" fontId="37" fillId="0" borderId="0" xfId="11" applyNumberFormat="1" applyFont="1"/>
    <xf numFmtId="0" fontId="37" fillId="0" borderId="0" xfId="0" applyFont="1"/>
    <xf numFmtId="167" fontId="37" fillId="0" borderId="0" xfId="11" applyNumberFormat="1" applyFont="1" applyAlignment="1">
      <alignment horizontal="center"/>
    </xf>
    <xf numFmtId="167" fontId="37" fillId="0" borderId="0" xfId="11" applyNumberFormat="1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" fontId="37" fillId="0" borderId="0" xfId="0" applyNumberFormat="1" applyFont="1"/>
    <xf numFmtId="49" fontId="37" fillId="0" borderId="0" xfId="0" applyNumberFormat="1" applyFont="1" applyAlignment="1">
      <alignment horizontal="center"/>
    </xf>
    <xf numFmtId="0" fontId="38" fillId="0" borderId="0" xfId="0" applyFont="1"/>
    <xf numFmtId="0" fontId="28" fillId="4" borderId="12" xfId="6" applyFont="1" applyFill="1" applyBorder="1" applyAlignment="1" applyProtection="1">
      <alignment horizontal="center" vertical="center"/>
      <protection locked="0" hidden="1"/>
    </xf>
    <xf numFmtId="0" fontId="1" fillId="0" borderId="12" xfId="6" applyFont="1" applyBorder="1" applyAlignment="1" applyProtection="1">
      <alignment horizontal="left"/>
      <protection hidden="1"/>
    </xf>
    <xf numFmtId="0" fontId="15" fillId="0" borderId="12" xfId="6" applyFont="1" applyBorder="1" applyAlignment="1" applyProtection="1">
      <alignment horizontal="center" vertical="center"/>
      <protection hidden="1"/>
    </xf>
    <xf numFmtId="0" fontId="1" fillId="0" borderId="0" xfId="6" applyFont="1" applyBorder="1" applyProtection="1">
      <protection hidden="1"/>
    </xf>
    <xf numFmtId="0" fontId="12" fillId="4" borderId="12" xfId="6" applyFont="1" applyFill="1" applyBorder="1" applyAlignment="1" applyProtection="1">
      <alignment horizontal="center"/>
      <protection locked="0" hidden="1"/>
    </xf>
    <xf numFmtId="44" fontId="15" fillId="0" borderId="18" xfId="6" applyNumberFormat="1" applyFont="1" applyFill="1" applyBorder="1" applyAlignment="1" applyProtection="1">
      <alignment horizontal="center"/>
      <protection locked="0" hidden="1"/>
    </xf>
    <xf numFmtId="0" fontId="34" fillId="10" borderId="19" xfId="6" applyFont="1" applyFill="1" applyBorder="1" applyAlignment="1" applyProtection="1">
      <alignment horizontal="center" vertical="center"/>
      <protection hidden="1"/>
    </xf>
    <xf numFmtId="0" fontId="34" fillId="10" borderId="20" xfId="6" applyFont="1" applyFill="1" applyBorder="1" applyAlignment="1" applyProtection="1">
      <alignment horizontal="center" vertical="center"/>
      <protection hidden="1"/>
    </xf>
    <xf numFmtId="0" fontId="34" fillId="10" borderId="21" xfId="6" applyFont="1" applyFill="1" applyBorder="1" applyAlignment="1" applyProtection="1">
      <alignment horizontal="center" vertical="center"/>
      <protection hidden="1"/>
    </xf>
    <xf numFmtId="0" fontId="15" fillId="0" borderId="9" xfId="6" applyFont="1" applyFill="1" applyBorder="1" applyAlignment="1" applyProtection="1">
      <alignment horizontal="left" wrapText="1"/>
      <protection hidden="1"/>
    </xf>
    <xf numFmtId="0" fontId="15" fillId="0" borderId="1" xfId="6" applyFont="1" applyFill="1" applyBorder="1" applyAlignment="1" applyProtection="1">
      <alignment horizontal="left" wrapText="1"/>
      <protection hidden="1"/>
    </xf>
    <xf numFmtId="0" fontId="15" fillId="0" borderId="28" xfId="6" applyFont="1" applyFill="1" applyBorder="1" applyAlignment="1" applyProtection="1">
      <alignment horizontal="left" wrapText="1"/>
      <protection hidden="1"/>
    </xf>
    <xf numFmtId="0" fontId="15" fillId="0" borderId="13" xfId="6" applyFont="1" applyFill="1" applyBorder="1" applyAlignment="1" applyProtection="1">
      <alignment horizontal="left"/>
      <protection hidden="1"/>
    </xf>
    <xf numFmtId="0" fontId="15" fillId="0" borderId="14" xfId="6" applyFont="1" applyFill="1" applyBorder="1" applyAlignment="1" applyProtection="1">
      <alignment horizontal="left"/>
      <protection hidden="1"/>
    </xf>
    <xf numFmtId="0" fontId="15" fillId="0" borderId="15" xfId="6" applyFont="1" applyFill="1" applyBorder="1" applyAlignment="1" applyProtection="1">
      <alignment horizontal="left"/>
      <protection hidden="1"/>
    </xf>
    <xf numFmtId="0" fontId="34" fillId="9" borderId="19" xfId="6" applyFont="1" applyFill="1" applyBorder="1" applyAlignment="1" applyProtection="1">
      <alignment horizontal="center" vertical="center"/>
      <protection hidden="1"/>
    </xf>
    <xf numFmtId="0" fontId="34" fillId="9" borderId="20" xfId="6" applyFont="1" applyFill="1" applyBorder="1" applyAlignment="1" applyProtection="1">
      <alignment horizontal="center" vertical="center"/>
      <protection hidden="1"/>
    </xf>
    <xf numFmtId="0" fontId="34" fillId="9" borderId="21" xfId="6" applyFont="1" applyFill="1" applyBorder="1" applyAlignment="1" applyProtection="1">
      <alignment horizontal="center" vertical="center"/>
      <protection hidden="1"/>
    </xf>
    <xf numFmtId="44" fontId="12" fillId="7" borderId="13" xfId="6" applyNumberFormat="1" applyFont="1" applyFill="1" applyBorder="1" applyProtection="1">
      <protection hidden="1"/>
    </xf>
    <xf numFmtId="44" fontId="12" fillId="7" borderId="14" xfId="6" applyNumberFormat="1" applyFont="1" applyFill="1" applyBorder="1" applyProtection="1">
      <protection hidden="1"/>
    </xf>
    <xf numFmtId="44" fontId="12" fillId="7" borderId="15" xfId="6" applyNumberFormat="1" applyFont="1" applyFill="1" applyBorder="1" applyProtection="1">
      <protection hidden="1"/>
    </xf>
    <xf numFmtId="0" fontId="17" fillId="7" borderId="24" xfId="6" applyFont="1" applyFill="1" applyBorder="1" applyAlignment="1" applyProtection="1">
      <alignment horizontal="left" vertical="center"/>
      <protection hidden="1"/>
    </xf>
    <xf numFmtId="0" fontId="17" fillId="7" borderId="14" xfId="6" applyFont="1" applyFill="1" applyBorder="1" applyAlignment="1" applyProtection="1">
      <alignment horizontal="left" vertical="center"/>
      <protection hidden="1"/>
    </xf>
    <xf numFmtId="0" fontId="17" fillId="7" borderId="15" xfId="6" applyFont="1" applyFill="1" applyBorder="1" applyAlignment="1" applyProtection="1">
      <alignment horizontal="left" vertical="center"/>
      <protection hidden="1"/>
    </xf>
    <xf numFmtId="0" fontId="19" fillId="0" borderId="0" xfId="6" applyFont="1" applyBorder="1" applyProtection="1">
      <protection hidden="1"/>
    </xf>
    <xf numFmtId="0" fontId="17" fillId="7" borderId="30" xfId="6" applyFont="1" applyFill="1" applyBorder="1" applyAlignment="1" applyProtection="1">
      <alignment horizontal="left" vertical="center"/>
      <protection hidden="1"/>
    </xf>
    <xf numFmtId="0" fontId="17" fillId="7" borderId="36" xfId="6" applyFont="1" applyFill="1" applyBorder="1" applyAlignment="1" applyProtection="1">
      <alignment horizontal="left" vertical="center"/>
      <protection hidden="1"/>
    </xf>
    <xf numFmtId="164" fontId="19" fillId="0" borderId="13" xfId="6" applyNumberFormat="1" applyFont="1" applyBorder="1" applyAlignment="1" applyProtection="1">
      <alignment horizontal="left" vertical="center"/>
      <protection locked="0" hidden="1"/>
    </xf>
    <xf numFmtId="164" fontId="19" fillId="0" borderId="14" xfId="6" applyNumberFormat="1" applyFont="1" applyBorder="1" applyAlignment="1" applyProtection="1">
      <alignment horizontal="left" vertical="center"/>
      <protection locked="0" hidden="1"/>
    </xf>
    <xf numFmtId="164" fontId="19" fillId="0" borderId="15" xfId="6" applyNumberFormat="1" applyFont="1" applyBorder="1" applyAlignment="1" applyProtection="1">
      <alignment horizontal="left" vertical="center"/>
      <protection locked="0" hidden="1"/>
    </xf>
    <xf numFmtId="44" fontId="12" fillId="0" borderId="13" xfId="6" applyNumberFormat="1" applyFont="1" applyBorder="1" applyAlignment="1" applyProtection="1">
      <alignment horizontal="left"/>
      <protection hidden="1"/>
    </xf>
    <xf numFmtId="44" fontId="12" fillId="0" borderId="14" xfId="6" applyNumberFormat="1" applyFont="1" applyBorder="1" applyAlignment="1" applyProtection="1">
      <alignment horizontal="left"/>
      <protection hidden="1"/>
    </xf>
    <xf numFmtId="44" fontId="12" fillId="0" borderId="15" xfId="6" applyNumberFormat="1" applyFont="1" applyBorder="1" applyAlignment="1" applyProtection="1">
      <alignment horizontal="left"/>
      <protection hidden="1"/>
    </xf>
    <xf numFmtId="164" fontId="19" fillId="0" borderId="13" xfId="6" applyNumberFormat="1" applyFont="1" applyBorder="1" applyAlignment="1" applyProtection="1">
      <alignment horizontal="left" vertical="center"/>
      <protection hidden="1"/>
    </xf>
    <xf numFmtId="164" fontId="19" fillId="0" borderId="15" xfId="6" applyNumberFormat="1" applyFont="1" applyBorder="1" applyAlignment="1" applyProtection="1">
      <alignment horizontal="left" vertical="center"/>
      <protection hidden="1"/>
    </xf>
    <xf numFmtId="0" fontId="15" fillId="0" borderId="13" xfId="6" applyFont="1" applyFill="1" applyBorder="1" applyAlignment="1" applyProtection="1">
      <alignment horizontal="left" wrapText="1"/>
      <protection hidden="1"/>
    </xf>
    <xf numFmtId="0" fontId="15" fillId="0" borderId="14" xfId="6" applyFont="1" applyFill="1" applyBorder="1" applyAlignment="1" applyProtection="1">
      <alignment horizontal="left" wrapText="1"/>
      <protection hidden="1"/>
    </xf>
    <xf numFmtId="0" fontId="15" fillId="0" borderId="15" xfId="6" applyFont="1" applyFill="1" applyBorder="1" applyAlignment="1" applyProtection="1">
      <alignment horizontal="left" wrapText="1"/>
      <protection hidden="1"/>
    </xf>
    <xf numFmtId="0" fontId="22" fillId="0" borderId="2" xfId="6" applyFont="1" applyFill="1" applyBorder="1" applyAlignment="1" applyProtection="1">
      <alignment horizontal="right" vertical="center"/>
      <protection hidden="1"/>
    </xf>
    <xf numFmtId="0" fontId="19" fillId="2" borderId="12" xfId="6" applyFont="1" applyFill="1" applyBorder="1" applyProtection="1">
      <protection locked="0" hidden="1"/>
    </xf>
    <xf numFmtId="0" fontId="19" fillId="2" borderId="13" xfId="6" applyFont="1" applyFill="1" applyBorder="1" applyAlignment="1" applyProtection="1">
      <alignment horizontal="left"/>
      <protection locked="0" hidden="1"/>
    </xf>
    <xf numFmtId="0" fontId="19" fillId="2" borderId="14" xfId="6" applyFont="1" applyFill="1" applyBorder="1" applyAlignment="1" applyProtection="1">
      <alignment horizontal="left"/>
      <protection locked="0" hidden="1"/>
    </xf>
    <xf numFmtId="0" fontId="19" fillId="2" borderId="15" xfId="6" applyFont="1" applyFill="1" applyBorder="1" applyAlignment="1" applyProtection="1">
      <alignment horizontal="left"/>
      <protection locked="0" hidden="1"/>
    </xf>
    <xf numFmtId="0" fontId="17" fillId="7" borderId="32" xfId="6" applyFont="1" applyFill="1" applyBorder="1" applyAlignment="1" applyProtection="1">
      <alignment horizontal="left" vertical="center"/>
      <protection hidden="1"/>
    </xf>
    <xf numFmtId="0" fontId="35" fillId="0" borderId="3" xfId="6" applyFont="1" applyBorder="1" applyAlignment="1" applyProtection="1">
      <alignment horizontal="center" vertical="center"/>
      <protection hidden="1"/>
    </xf>
    <xf numFmtId="0" fontId="33" fillId="7" borderId="19" xfId="0" applyFont="1" applyFill="1" applyBorder="1" applyAlignment="1" applyProtection="1">
      <alignment vertical="center"/>
      <protection hidden="1"/>
    </xf>
    <xf numFmtId="0" fontId="33" fillId="7" borderId="21" xfId="0" applyFont="1" applyFill="1" applyBorder="1" applyAlignment="1" applyProtection="1">
      <alignment vertical="center"/>
      <protection hidden="1"/>
    </xf>
    <xf numFmtId="0" fontId="19" fillId="2" borderId="16" xfId="6" applyFont="1" applyFill="1" applyBorder="1" applyProtection="1">
      <protection locked="0" hidden="1"/>
    </xf>
    <xf numFmtId="0" fontId="19" fillId="2" borderId="12" xfId="6" applyFont="1" applyFill="1" applyBorder="1" applyAlignment="1" applyProtection="1">
      <alignment horizontal="left"/>
      <protection locked="0" hidden="1"/>
    </xf>
    <xf numFmtId="0" fontId="33" fillId="7" borderId="19" xfId="0" applyFont="1" applyFill="1" applyBorder="1" applyAlignment="1" applyProtection="1">
      <alignment horizontal="left" vertical="center"/>
      <protection hidden="1"/>
    </xf>
    <xf numFmtId="0" fontId="33" fillId="7" borderId="20" xfId="0" applyFont="1" applyFill="1" applyBorder="1" applyAlignment="1" applyProtection="1">
      <alignment horizontal="left" vertical="center"/>
      <protection hidden="1"/>
    </xf>
    <xf numFmtId="0" fontId="33" fillId="7" borderId="21" xfId="0" applyFont="1" applyFill="1" applyBorder="1" applyAlignment="1" applyProtection="1">
      <alignment horizontal="left" vertical="center"/>
      <protection hidden="1"/>
    </xf>
    <xf numFmtId="0" fontId="5" fillId="0" borderId="4" xfId="6" applyFont="1" applyBorder="1" applyAlignment="1" applyProtection="1">
      <alignment horizontal="center" vertical="center"/>
      <protection hidden="1"/>
    </xf>
    <xf numFmtId="0" fontId="5" fillId="0" borderId="10" xfId="6" applyFont="1" applyBorder="1" applyAlignment="1" applyProtection="1">
      <alignment horizontal="center" vertical="center"/>
      <protection hidden="1"/>
    </xf>
    <xf numFmtId="0" fontId="5" fillId="0" borderId="6" xfId="6" applyFont="1" applyBorder="1" applyAlignment="1" applyProtection="1">
      <alignment horizontal="center" vertical="center"/>
      <protection hidden="1"/>
    </xf>
    <xf numFmtId="0" fontId="5" fillId="0" borderId="11" xfId="6" applyFont="1" applyBorder="1" applyAlignment="1" applyProtection="1">
      <alignment horizontal="center" vertical="center"/>
      <protection hidden="1"/>
    </xf>
    <xf numFmtId="0" fontId="19" fillId="0" borderId="17" xfId="6" applyFont="1" applyBorder="1" applyProtection="1">
      <protection hidden="1"/>
    </xf>
    <xf numFmtId="0" fontId="19" fillId="0" borderId="23" xfId="6" applyFont="1" applyBorder="1" applyProtection="1">
      <protection hidden="1"/>
    </xf>
    <xf numFmtId="0" fontId="19" fillId="0" borderId="12" xfId="6" applyFont="1" applyBorder="1" applyProtection="1">
      <protection hidden="1"/>
    </xf>
    <xf numFmtId="0" fontId="19" fillId="0" borderId="22" xfId="6" applyFont="1" applyBorder="1" applyProtection="1">
      <protection hidden="1"/>
    </xf>
    <xf numFmtId="0" fontId="19" fillId="0" borderId="16" xfId="6" applyFont="1" applyBorder="1" applyProtection="1">
      <protection hidden="1"/>
    </xf>
    <xf numFmtId="0" fontId="19" fillId="0" borderId="25" xfId="6" applyFont="1" applyBorder="1" applyProtection="1">
      <protection hidden="1"/>
    </xf>
  </cellXfs>
  <cellStyles count="12">
    <cellStyle name="Komma" xfId="10" builtinId="3"/>
    <cellStyle name="Prozent" xfId="8" builtinId="5"/>
    <cellStyle name="Prozent 2" xfId="2"/>
    <cellStyle name="Standard" xfId="0" builtinId="0"/>
    <cellStyle name="Standard 2" xfId="1"/>
    <cellStyle name="Standard 2 2" xfId="3"/>
    <cellStyle name="Standard 2 2 2" xfId="7"/>
    <cellStyle name="Standard 2 3" xfId="4"/>
    <cellStyle name="Standard 2 3 2" xfId="5"/>
    <cellStyle name="Standard 2 3 3" xfId="6"/>
    <cellStyle name="Standard 2 3 3 2" xfId="9"/>
    <cellStyle name="Währung" xfId="11" builtinId="4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P76"/>
  <sheetViews>
    <sheetView showGridLines="0" tabSelected="1" topLeftCell="A43" zoomScale="85" zoomScaleNormal="85" zoomScalePageLayoutView="85" workbookViewId="0">
      <selection activeCell="B15" sqref="B15"/>
    </sheetView>
  </sheetViews>
  <sheetFormatPr baseColWidth="10" defaultColWidth="11.42578125" defaultRowHeight="15" x14ac:dyDescent="0.25"/>
  <cols>
    <col min="1" max="1" width="0.5703125" style="4" customWidth="1"/>
    <col min="2" max="2" width="21.85546875" style="2" customWidth="1"/>
    <col min="3" max="3" width="58.42578125" style="3" customWidth="1"/>
    <col min="4" max="4" width="15.7109375" style="4" customWidth="1"/>
    <col min="5" max="5" width="13.7109375" style="4" customWidth="1"/>
    <col min="6" max="6" width="12.42578125" style="5" customWidth="1"/>
    <col min="7" max="7" width="13.28515625" style="5" bestFit="1" customWidth="1"/>
    <col min="8" max="8" width="15.28515625" style="6" customWidth="1"/>
    <col min="9" max="9" width="15.5703125" style="4" bestFit="1" customWidth="1"/>
    <col min="10" max="10" width="31" style="4" customWidth="1"/>
    <col min="11" max="13" width="10.7109375" style="4" customWidth="1"/>
    <col min="14" max="16384" width="11.42578125" style="4"/>
  </cols>
  <sheetData>
    <row r="1" spans="2:11" ht="1.5" customHeight="1" thickBot="1" x14ac:dyDescent="0.3"/>
    <row r="2" spans="2:11" ht="26.45" customHeight="1" thickBot="1" x14ac:dyDescent="0.3">
      <c r="B2" s="180" t="s">
        <v>88</v>
      </c>
      <c r="C2" s="181"/>
      <c r="D2" s="181"/>
      <c r="E2" s="181"/>
      <c r="F2" s="181"/>
      <c r="G2" s="181"/>
      <c r="H2" s="181"/>
      <c r="I2" s="181"/>
      <c r="J2" s="182"/>
    </row>
    <row r="3" spans="2:11" s="7" customFormat="1" ht="38.25" customHeight="1" thickBot="1" x14ac:dyDescent="0.3">
      <c r="B3" s="218" t="s">
        <v>87</v>
      </c>
      <c r="C3" s="218"/>
      <c r="D3" s="218"/>
      <c r="E3" s="218"/>
      <c r="F3" s="218"/>
      <c r="G3" s="218"/>
      <c r="H3" s="218"/>
      <c r="I3" s="218"/>
      <c r="J3" s="218"/>
    </row>
    <row r="4" spans="2:11" ht="18" customHeight="1" thickBot="1" x14ac:dyDescent="0.3">
      <c r="B4" s="219" t="s">
        <v>92</v>
      </c>
      <c r="C4" s="220"/>
      <c r="D4" s="8"/>
      <c r="E4" s="223" t="s">
        <v>78</v>
      </c>
      <c r="F4" s="224"/>
      <c r="G4" s="224"/>
      <c r="H4" s="224"/>
      <c r="I4" s="224"/>
      <c r="J4" s="225"/>
      <c r="K4" s="7"/>
    </row>
    <row r="5" spans="2:11" ht="18" customHeight="1" x14ac:dyDescent="0.25">
      <c r="B5" s="9"/>
      <c r="C5" s="10" t="s">
        <v>93</v>
      </c>
      <c r="D5" s="7"/>
      <c r="E5" s="226"/>
      <c r="F5" s="227"/>
      <c r="G5" s="234" t="s">
        <v>91</v>
      </c>
      <c r="H5" s="234"/>
      <c r="I5" s="234"/>
      <c r="J5" s="235"/>
      <c r="K5" s="7"/>
    </row>
    <row r="6" spans="2:11" ht="18" customHeight="1" x14ac:dyDescent="0.25">
      <c r="B6" s="9"/>
      <c r="C6" s="11" t="s">
        <v>84</v>
      </c>
      <c r="D6" s="7"/>
      <c r="E6" s="226"/>
      <c r="F6" s="227"/>
      <c r="G6" s="232" t="s">
        <v>0</v>
      </c>
      <c r="H6" s="232"/>
      <c r="I6" s="232"/>
      <c r="J6" s="233"/>
      <c r="K6" s="7"/>
    </row>
    <row r="7" spans="2:11" ht="18" customHeight="1" x14ac:dyDescent="0.25">
      <c r="B7" s="9"/>
      <c r="C7" s="11" t="s">
        <v>94</v>
      </c>
      <c r="D7" s="7"/>
      <c r="E7" s="226"/>
      <c r="F7" s="227"/>
      <c r="G7" s="232" t="s">
        <v>12</v>
      </c>
      <c r="H7" s="232"/>
      <c r="I7" s="232"/>
      <c r="J7" s="233"/>
      <c r="K7" s="7"/>
    </row>
    <row r="8" spans="2:11" ht="18" customHeight="1" x14ac:dyDescent="0.25">
      <c r="B8" s="9"/>
      <c r="C8" s="11" t="s">
        <v>95</v>
      </c>
      <c r="D8" s="7"/>
      <c r="E8" s="226"/>
      <c r="F8" s="227"/>
      <c r="G8" s="232" t="s">
        <v>13</v>
      </c>
      <c r="H8" s="232"/>
      <c r="I8" s="232"/>
      <c r="J8" s="233"/>
      <c r="K8" s="7"/>
    </row>
    <row r="9" spans="2:11" ht="18" customHeight="1" x14ac:dyDescent="0.25">
      <c r="B9" s="9"/>
      <c r="C9" s="11" t="s">
        <v>76</v>
      </c>
      <c r="D9" s="7"/>
      <c r="E9" s="226"/>
      <c r="F9" s="227"/>
      <c r="G9" s="232" t="s">
        <v>14</v>
      </c>
      <c r="H9" s="232"/>
      <c r="I9" s="232"/>
      <c r="J9" s="233"/>
      <c r="K9" s="7"/>
    </row>
    <row r="10" spans="2:11" s="7" customFormat="1" ht="18" customHeight="1" thickBot="1" x14ac:dyDescent="0.3">
      <c r="B10" s="12"/>
      <c r="C10" s="141" t="s">
        <v>75</v>
      </c>
      <c r="D10" s="13"/>
      <c r="E10" s="228"/>
      <c r="F10" s="229"/>
      <c r="G10" s="230" t="s">
        <v>77</v>
      </c>
      <c r="H10" s="230"/>
      <c r="I10" s="230"/>
      <c r="J10" s="231"/>
    </row>
    <row r="11" spans="2:11" s="14" customFormat="1" ht="18" customHeight="1" thickBot="1" x14ac:dyDescent="0.3">
      <c r="D11" s="15"/>
      <c r="E11" s="16"/>
      <c r="F11" s="17"/>
      <c r="G11" s="18"/>
      <c r="H11" s="18"/>
      <c r="I11" s="18"/>
      <c r="J11" s="18"/>
      <c r="K11" s="18"/>
    </row>
    <row r="12" spans="2:11" ht="26.45" customHeight="1" thickBot="1" x14ac:dyDescent="0.3">
      <c r="B12" s="189" t="s">
        <v>85</v>
      </c>
      <c r="C12" s="190"/>
      <c r="D12" s="190"/>
      <c r="E12" s="190"/>
      <c r="F12" s="190"/>
      <c r="G12" s="190"/>
      <c r="H12" s="190"/>
      <c r="I12" s="190"/>
      <c r="J12" s="191"/>
    </row>
    <row r="13" spans="2:11" s="23" customFormat="1" ht="18" customHeight="1" x14ac:dyDescent="0.25">
      <c r="B13" s="199" t="s">
        <v>33</v>
      </c>
      <c r="C13" s="200"/>
      <c r="D13" s="217"/>
      <c r="E13" s="19" t="s">
        <v>17</v>
      </c>
      <c r="F13" s="20" t="s">
        <v>34</v>
      </c>
      <c r="G13" s="19" t="s">
        <v>43</v>
      </c>
      <c r="H13" s="21" t="s">
        <v>38</v>
      </c>
      <c r="I13" s="19" t="s">
        <v>37</v>
      </c>
      <c r="J13" s="22" t="s">
        <v>39</v>
      </c>
    </row>
    <row r="14" spans="2:11" ht="18" customHeight="1" x14ac:dyDescent="0.25">
      <c r="B14" s="24" t="s">
        <v>27</v>
      </c>
      <c r="C14" s="207" t="s">
        <v>32</v>
      </c>
      <c r="D14" s="208"/>
      <c r="E14" s="151">
        <v>2</v>
      </c>
      <c r="F14" s="152">
        <v>1.5</v>
      </c>
      <c r="G14" s="160">
        <f>VLOOKUP($J14,Basis!$A$8:$B$10,2,FALSE)</f>
        <v>1</v>
      </c>
      <c r="H14" s="153">
        <f>VLOOKUP(B14,Basis!$A$1:$B$6,2,FALSE)</f>
        <v>2400</v>
      </c>
      <c r="I14" s="153">
        <f>H14*E14*F14*G14</f>
        <v>7200</v>
      </c>
      <c r="J14" s="154" t="s">
        <v>35</v>
      </c>
    </row>
    <row r="15" spans="2:11" ht="18" customHeight="1" thickBot="1" x14ac:dyDescent="0.3">
      <c r="B15" s="174" t="s">
        <v>30</v>
      </c>
      <c r="C15" s="207" t="s">
        <v>32</v>
      </c>
      <c r="D15" s="208"/>
      <c r="E15" s="151">
        <v>2</v>
      </c>
      <c r="F15" s="155">
        <v>1.5</v>
      </c>
      <c r="G15" s="160">
        <f>VLOOKUP($J15,Basis!$A$8:$B$10,2,FALSE)</f>
        <v>0.8</v>
      </c>
      <c r="H15" s="153">
        <f>VLOOKUP(B15,Basis!$A$1:$B$6,2,FALSE)</f>
        <v>1000</v>
      </c>
      <c r="I15" s="156">
        <f>H15*E15*F15*G15</f>
        <v>2400</v>
      </c>
      <c r="J15" s="154" t="s">
        <v>36</v>
      </c>
    </row>
    <row r="16" spans="2:11" ht="18" customHeight="1" thickBot="1" x14ac:dyDescent="0.3">
      <c r="F16" s="27"/>
      <c r="G16" s="27"/>
      <c r="H16" s="28" t="s">
        <v>42</v>
      </c>
      <c r="I16" s="29">
        <f>SUM(I14:I15)</f>
        <v>9600</v>
      </c>
      <c r="J16" s="30" t="s">
        <v>25</v>
      </c>
    </row>
    <row r="17" spans="2:16" ht="18" customHeight="1" thickTop="1" x14ac:dyDescent="0.25">
      <c r="B17" s="39"/>
      <c r="C17" s="31"/>
      <c r="D17" s="32"/>
      <c r="E17" s="33"/>
      <c r="F17" s="34"/>
      <c r="G17" s="34"/>
      <c r="H17" s="35"/>
      <c r="I17" s="36"/>
      <c r="J17" s="37"/>
    </row>
    <row r="18" spans="2:16" ht="18" customHeight="1" x14ac:dyDescent="0.25">
      <c r="B18" s="195" t="s">
        <v>41</v>
      </c>
      <c r="C18" s="196"/>
      <c r="D18" s="196"/>
      <c r="E18" s="196"/>
      <c r="F18" s="196"/>
      <c r="G18" s="196"/>
      <c r="H18" s="197"/>
      <c r="I18" s="45" t="s">
        <v>81</v>
      </c>
      <c r="J18" s="46"/>
    </row>
    <row r="19" spans="2:16" ht="18" customHeight="1" x14ac:dyDescent="0.25">
      <c r="B19" s="38" t="s">
        <v>35</v>
      </c>
      <c r="C19" s="201" t="s">
        <v>40</v>
      </c>
      <c r="D19" s="202"/>
      <c r="E19" s="202"/>
      <c r="F19" s="202"/>
      <c r="G19" s="202"/>
      <c r="H19" s="203"/>
      <c r="I19" s="157">
        <v>800</v>
      </c>
      <c r="J19" s="158"/>
    </row>
    <row r="20" spans="2:16" ht="18" customHeight="1" thickBot="1" x14ac:dyDescent="0.3">
      <c r="B20" s="38" t="s">
        <v>36</v>
      </c>
      <c r="C20" s="201" t="s">
        <v>40</v>
      </c>
      <c r="D20" s="202"/>
      <c r="E20" s="202"/>
      <c r="F20" s="202"/>
      <c r="G20" s="202"/>
      <c r="H20" s="203"/>
      <c r="I20" s="159">
        <v>400</v>
      </c>
      <c r="J20" s="158"/>
    </row>
    <row r="21" spans="2:16" ht="18" customHeight="1" thickBot="1" x14ac:dyDescent="0.3">
      <c r="B21" s="39"/>
      <c r="C21" s="40"/>
      <c r="D21" s="40"/>
      <c r="E21" s="41"/>
      <c r="F21" s="42"/>
      <c r="G21" s="42"/>
      <c r="H21" s="43"/>
      <c r="I21" s="29">
        <f>SUM(I19:I20)</f>
        <v>1200</v>
      </c>
      <c r="J21" s="44" t="s">
        <v>25</v>
      </c>
    </row>
    <row r="22" spans="2:16" ht="18" customHeight="1" thickTop="1" x14ac:dyDescent="0.25">
      <c r="B22" s="39"/>
      <c r="C22" s="40"/>
      <c r="D22" s="40"/>
      <c r="E22" s="41"/>
      <c r="F22" s="42"/>
      <c r="G22" s="42"/>
      <c r="H22" s="35"/>
      <c r="I22" s="35"/>
      <c r="J22" s="37"/>
    </row>
    <row r="23" spans="2:16" ht="18" customHeight="1" x14ac:dyDescent="0.25">
      <c r="B23" s="134" t="s">
        <v>18</v>
      </c>
      <c r="C23" s="135"/>
      <c r="D23" s="135"/>
      <c r="E23" s="135"/>
      <c r="F23" s="135"/>
      <c r="G23" s="135"/>
      <c r="H23" s="136"/>
      <c r="I23" s="45" t="s">
        <v>82</v>
      </c>
      <c r="J23" s="46"/>
    </row>
    <row r="24" spans="2:16" ht="18" customHeight="1" x14ac:dyDescent="0.25">
      <c r="B24" s="47"/>
      <c r="C24" s="48"/>
      <c r="D24" s="204" t="s">
        <v>20</v>
      </c>
      <c r="E24" s="205"/>
      <c r="F24" s="205"/>
      <c r="G24" s="205"/>
      <c r="H24" s="206"/>
      <c r="I24" s="25">
        <f>IF(I16&gt;2300,0.0515*I16,0)</f>
        <v>494.4</v>
      </c>
      <c r="J24" s="49">
        <v>0.5</v>
      </c>
    </row>
    <row r="25" spans="2:16" ht="18" customHeight="1" x14ac:dyDescent="0.25">
      <c r="B25" s="50"/>
      <c r="C25" s="51"/>
      <c r="D25" s="204" t="s">
        <v>21</v>
      </c>
      <c r="E25" s="205"/>
      <c r="F25" s="205"/>
      <c r="G25" s="205"/>
      <c r="H25" s="206"/>
      <c r="I25" s="25">
        <f>IF(I16&gt;2300,0.011*I16,0)</f>
        <v>105.6</v>
      </c>
      <c r="J25" s="49">
        <v>0.5</v>
      </c>
      <c r="N25" s="35"/>
      <c r="O25" s="35"/>
      <c r="P25" s="7"/>
    </row>
    <row r="26" spans="2:16" ht="18" customHeight="1" x14ac:dyDescent="0.25">
      <c r="B26" s="50"/>
      <c r="C26" s="51"/>
      <c r="D26" s="204" t="s">
        <v>96</v>
      </c>
      <c r="E26" s="205"/>
      <c r="F26" s="205"/>
      <c r="G26" s="205"/>
      <c r="H26" s="206"/>
      <c r="I26" s="25">
        <f>IF(I16&gt;2300,0.075*I16,0)</f>
        <v>720</v>
      </c>
      <c r="J26" s="49">
        <v>0.5</v>
      </c>
    </row>
    <row r="27" spans="2:16" ht="18" customHeight="1" x14ac:dyDescent="0.25">
      <c r="B27" s="50"/>
      <c r="C27" s="51"/>
      <c r="D27" s="204" t="s">
        <v>22</v>
      </c>
      <c r="E27" s="205"/>
      <c r="F27" s="205"/>
      <c r="G27" s="205"/>
      <c r="H27" s="206"/>
      <c r="I27" s="25">
        <f>IF(I16&gt;2300,0.015*I16,0)</f>
        <v>144</v>
      </c>
      <c r="J27" s="49">
        <v>1</v>
      </c>
    </row>
    <row r="28" spans="2:16" ht="18" customHeight="1" thickBot="1" x14ac:dyDescent="0.3">
      <c r="B28" s="50"/>
      <c r="C28" s="51"/>
      <c r="D28" s="204" t="s">
        <v>23</v>
      </c>
      <c r="E28" s="205"/>
      <c r="F28" s="205"/>
      <c r="G28" s="205"/>
      <c r="H28" s="206"/>
      <c r="I28" s="26">
        <f>IF(I16&gt;2300,0.05*I$24,0)</f>
        <v>24.72</v>
      </c>
      <c r="J28" s="49">
        <v>1</v>
      </c>
    </row>
    <row r="29" spans="2:16" ht="18" customHeight="1" thickBot="1" x14ac:dyDescent="0.3">
      <c r="B29" s="50"/>
      <c r="C29" s="52"/>
      <c r="D29" s="7"/>
      <c r="E29" s="41"/>
      <c r="F29" s="42"/>
      <c r="G29" s="42"/>
      <c r="H29" s="42"/>
      <c r="I29" s="29">
        <f>SUM(I24:I28)</f>
        <v>1488.72</v>
      </c>
      <c r="J29" s="44" t="s">
        <v>25</v>
      </c>
    </row>
    <row r="30" spans="2:16" ht="18" customHeight="1" thickTop="1" x14ac:dyDescent="0.25">
      <c r="B30" s="50"/>
      <c r="C30" s="52"/>
      <c r="D30" s="7"/>
      <c r="E30" s="7"/>
      <c r="F30" s="53"/>
      <c r="G30" s="53"/>
      <c r="H30" s="8"/>
      <c r="I30" s="7"/>
      <c r="J30" s="37"/>
    </row>
    <row r="31" spans="2:16" ht="18" customHeight="1" x14ac:dyDescent="0.25">
      <c r="B31" s="195" t="s">
        <v>2</v>
      </c>
      <c r="C31" s="196"/>
      <c r="D31" s="197"/>
      <c r="E31" s="45" t="s">
        <v>24</v>
      </c>
      <c r="F31" s="45" t="s">
        <v>8</v>
      </c>
      <c r="G31" s="45" t="s">
        <v>86</v>
      </c>
      <c r="H31" s="45" t="s">
        <v>69</v>
      </c>
      <c r="I31" s="45" t="s">
        <v>83</v>
      </c>
      <c r="J31" s="46"/>
    </row>
    <row r="32" spans="2:16" s="60" customFormat="1" ht="18" customHeight="1" x14ac:dyDescent="0.25">
      <c r="B32" s="55">
        <v>8</v>
      </c>
      <c r="C32" s="222" t="s">
        <v>19</v>
      </c>
      <c r="D32" s="222"/>
      <c r="E32" s="161">
        <v>100</v>
      </c>
      <c r="F32" s="56">
        <f>E32*B32</f>
        <v>800</v>
      </c>
      <c r="G32" s="57" t="s">
        <v>44</v>
      </c>
      <c r="H32" s="58">
        <f>IFERROR(VLOOKUP(G32,Basis!$A$13:$B$17,2,FALSE),"")</f>
        <v>4</v>
      </c>
      <c r="I32" s="59">
        <f>IFERROR(F32/H32,"")</f>
        <v>200</v>
      </c>
      <c r="J32" s="54"/>
    </row>
    <row r="33" spans="2:10" s="60" customFormat="1" ht="18" customHeight="1" x14ac:dyDescent="0.25">
      <c r="B33" s="55">
        <v>2</v>
      </c>
      <c r="C33" s="213" t="s">
        <v>7</v>
      </c>
      <c r="D33" s="213"/>
      <c r="E33" s="161">
        <v>70</v>
      </c>
      <c r="F33" s="56">
        <f>E33*B33</f>
        <v>140</v>
      </c>
      <c r="G33" s="57"/>
      <c r="H33" s="58" t="str">
        <f>IFERROR(VLOOKUP(G33,Basis!$A$13:$B$17,2,FALSE),"")</f>
        <v/>
      </c>
      <c r="I33" s="59" t="str">
        <f>IFERROR(F33/H33,"")</f>
        <v/>
      </c>
      <c r="J33" s="54"/>
    </row>
    <row r="34" spans="2:10" s="60" customFormat="1" ht="18" customHeight="1" x14ac:dyDescent="0.25">
      <c r="B34" s="55">
        <v>18</v>
      </c>
      <c r="C34" s="221" t="s">
        <v>9</v>
      </c>
      <c r="D34" s="221"/>
      <c r="E34" s="161">
        <v>30</v>
      </c>
      <c r="F34" s="56">
        <f>E34*B34</f>
        <v>540</v>
      </c>
      <c r="G34" s="57" t="s">
        <v>44</v>
      </c>
      <c r="H34" s="58">
        <f>IFERROR(VLOOKUP(G34,Basis!$A$13:$B$17,2,FALSE),"")</f>
        <v>4</v>
      </c>
      <c r="I34" s="59">
        <f>IFERROR(F34/H34,"")</f>
        <v>135</v>
      </c>
      <c r="J34" s="54"/>
    </row>
    <row r="35" spans="2:10" s="60" customFormat="1" ht="18" customHeight="1" x14ac:dyDescent="0.25">
      <c r="B35" s="55"/>
      <c r="C35" s="213"/>
      <c r="D35" s="213"/>
      <c r="E35" s="161"/>
      <c r="F35" s="56">
        <f>E35*B35</f>
        <v>0</v>
      </c>
      <c r="G35" s="57"/>
      <c r="H35" s="58" t="str">
        <f>IFERROR(VLOOKUP(G35,Basis!$A$13:$B$17,2,FALSE),"")</f>
        <v/>
      </c>
      <c r="I35" s="59" t="str">
        <f>IFERROR(F35/H35,"")</f>
        <v/>
      </c>
      <c r="J35" s="54"/>
    </row>
    <row r="36" spans="2:10" s="60" customFormat="1" ht="18" customHeight="1" thickBot="1" x14ac:dyDescent="0.3">
      <c r="B36" s="55"/>
      <c r="C36" s="213"/>
      <c r="D36" s="213"/>
      <c r="E36" s="161"/>
      <c r="F36" s="61">
        <f>E36*B36</f>
        <v>0</v>
      </c>
      <c r="G36" s="57"/>
      <c r="H36" s="58" t="str">
        <f>IFERROR(VLOOKUP(G36,Basis!$A$13:$B$17,2,FALSE),"")</f>
        <v/>
      </c>
      <c r="I36" s="62" t="str">
        <f>IFERROR(F36/H36,"")</f>
        <v/>
      </c>
      <c r="J36" s="54"/>
    </row>
    <row r="37" spans="2:10" ht="18" customHeight="1" thickBot="1" x14ac:dyDescent="0.3">
      <c r="B37" s="63"/>
      <c r="C37" s="64"/>
      <c r="D37" s="7"/>
      <c r="E37" s="41"/>
      <c r="F37" s="65">
        <f>SUM(F32:F35)</f>
        <v>1480</v>
      </c>
      <c r="G37" s="198"/>
      <c r="H37" s="198"/>
      <c r="I37" s="29">
        <f>SUM(I32:I36)</f>
        <v>335</v>
      </c>
      <c r="J37" s="44" t="s">
        <v>25</v>
      </c>
    </row>
    <row r="38" spans="2:10" ht="18" customHeight="1" thickTop="1" x14ac:dyDescent="0.25">
      <c r="B38" s="63"/>
      <c r="C38" s="64"/>
      <c r="D38" s="7"/>
      <c r="E38" s="66"/>
      <c r="F38" s="67"/>
      <c r="G38" s="67"/>
      <c r="H38" s="68"/>
      <c r="I38" s="7"/>
      <c r="J38" s="37"/>
    </row>
    <row r="39" spans="2:10" ht="18" customHeight="1" x14ac:dyDescent="0.25">
      <c r="B39" s="134" t="s">
        <v>66</v>
      </c>
      <c r="C39" s="135"/>
      <c r="D39" s="135"/>
      <c r="E39" s="135"/>
      <c r="F39" s="135"/>
      <c r="G39" s="135"/>
      <c r="H39" s="135"/>
      <c r="I39" s="45" t="s">
        <v>83</v>
      </c>
      <c r="J39" s="46"/>
    </row>
    <row r="40" spans="2:10" ht="18" customHeight="1" x14ac:dyDescent="0.25">
      <c r="B40" s="63"/>
      <c r="D40" s="214" t="s">
        <v>73</v>
      </c>
      <c r="E40" s="215"/>
      <c r="F40" s="215"/>
      <c r="G40" s="215"/>
      <c r="H40" s="216"/>
      <c r="I40" s="69">
        <v>650</v>
      </c>
      <c r="J40" s="70"/>
    </row>
    <row r="41" spans="2:10" ht="18" customHeight="1" x14ac:dyDescent="0.25">
      <c r="B41" s="63"/>
      <c r="D41" s="214"/>
      <c r="E41" s="215"/>
      <c r="F41" s="215"/>
      <c r="G41" s="215"/>
      <c r="H41" s="216"/>
      <c r="I41" s="71"/>
      <c r="J41" s="70"/>
    </row>
    <row r="42" spans="2:10" ht="18" customHeight="1" x14ac:dyDescent="0.25">
      <c r="B42" s="63"/>
      <c r="D42" s="214"/>
      <c r="E42" s="215"/>
      <c r="F42" s="215"/>
      <c r="G42" s="215"/>
      <c r="H42" s="216"/>
      <c r="I42" s="71"/>
      <c r="J42" s="70"/>
    </row>
    <row r="43" spans="2:10" ht="18" customHeight="1" x14ac:dyDescent="0.25">
      <c r="B43" s="63"/>
      <c r="D43" s="214"/>
      <c r="E43" s="215"/>
      <c r="F43" s="215"/>
      <c r="G43" s="215"/>
      <c r="H43" s="216"/>
      <c r="I43" s="71"/>
      <c r="J43" s="70"/>
    </row>
    <row r="44" spans="2:10" ht="18" customHeight="1" x14ac:dyDescent="0.25">
      <c r="B44" s="63"/>
      <c r="D44" s="214" t="s">
        <v>74</v>
      </c>
      <c r="E44" s="215"/>
      <c r="F44" s="215"/>
      <c r="G44" s="215"/>
      <c r="H44" s="216"/>
      <c r="I44" s="71">
        <v>200</v>
      </c>
      <c r="J44" s="70"/>
    </row>
    <row r="45" spans="2:10" ht="18" customHeight="1" thickBot="1" x14ac:dyDescent="0.3">
      <c r="B45" s="63"/>
      <c r="C45" s="7"/>
      <c r="D45" s="7"/>
      <c r="E45" s="7"/>
      <c r="F45" s="72"/>
      <c r="G45" s="72"/>
      <c r="H45" s="72"/>
      <c r="I45" s="29">
        <f>SUM(I40:I44)</f>
        <v>850</v>
      </c>
      <c r="J45" s="44" t="s">
        <v>25</v>
      </c>
    </row>
    <row r="46" spans="2:10" ht="18" customHeight="1" thickTop="1" x14ac:dyDescent="0.25">
      <c r="B46" s="63"/>
      <c r="C46" s="7"/>
      <c r="D46" s="73"/>
      <c r="E46" s="7"/>
      <c r="F46" s="72"/>
      <c r="G46" s="72"/>
      <c r="H46" s="72"/>
      <c r="I46" s="74"/>
      <c r="J46" s="37"/>
    </row>
    <row r="47" spans="2:10" ht="18" customHeight="1" x14ac:dyDescent="0.25">
      <c r="B47" s="195" t="s">
        <v>1</v>
      </c>
      <c r="C47" s="197"/>
      <c r="D47" s="45" t="s">
        <v>55</v>
      </c>
      <c r="E47" s="45" t="s">
        <v>111</v>
      </c>
      <c r="F47" s="192"/>
      <c r="G47" s="193"/>
      <c r="H47" s="194"/>
      <c r="I47" s="75"/>
      <c r="J47" s="76" t="s">
        <v>53</v>
      </c>
    </row>
    <row r="48" spans="2:10" ht="18" customHeight="1" x14ac:dyDescent="0.25">
      <c r="B48" s="77" t="s">
        <v>70</v>
      </c>
      <c r="C48" s="177" t="s">
        <v>113</v>
      </c>
      <c r="D48" s="78">
        <f>VLOOKUP(J48,Basis!$B$19:$C$20,2,FALSE)</f>
        <v>100</v>
      </c>
      <c r="E48" s="79">
        <f>I50*D48</f>
        <v>200</v>
      </c>
      <c r="F48" s="164"/>
      <c r="G48" s="162"/>
      <c r="H48" s="163" t="s">
        <v>50</v>
      </c>
      <c r="I48" s="178">
        <v>30</v>
      </c>
      <c r="J48" s="80" t="str">
        <f>IF(I48&gt;29,Basis!B19,Basis!B20)</f>
        <v>Jahreskurs (≥ 30 Wochen)</v>
      </c>
    </row>
    <row r="49" spans="2:10" ht="18" customHeight="1" x14ac:dyDescent="0.25">
      <c r="B49" s="81" t="s">
        <v>49</v>
      </c>
      <c r="C49" s="82" t="str">
        <f>CONCATENATE("Pauschalbeitrag für Wettkämpfe (",J48,")")</f>
        <v>Pauschalbeitrag für Wettkämpfe (Jahreskurs (≥ 30 Wochen))</v>
      </c>
      <c r="D49" s="83"/>
      <c r="E49" s="56">
        <f>IF(J48=Basis!$B$19,VLOOKUP('Berechnung Mitgliederbeitrag'!I49,Basis!$G$22:$H$26,2),VLOOKUP('Berechnung Mitgliederbeitrag'!I49,Basis!$I$22:$J$26,2))</f>
        <v>280</v>
      </c>
      <c r="G49" s="162"/>
      <c r="H49" s="163" t="s">
        <v>104</v>
      </c>
      <c r="I49" s="178">
        <v>15</v>
      </c>
      <c r="J49" s="37"/>
    </row>
    <row r="50" spans="2:10" ht="18" customHeight="1" x14ac:dyDescent="0.25">
      <c r="B50" s="84"/>
      <c r="C50" s="85" t="str">
        <f>CONCATENATE("Anzahl Aktivitäten exkl. Wettkämpfe (",$E$14," Trainings x ",I48," Wochen)")</f>
        <v>Anzahl Aktivitäten exkl. Wettkämpfe (2 Trainings x 30 Wochen)</v>
      </c>
      <c r="D50" s="86">
        <f>E14*I48</f>
        <v>60</v>
      </c>
      <c r="E50" s="87"/>
      <c r="F50" s="88"/>
      <c r="G50" s="88"/>
      <c r="H50" s="163" t="s">
        <v>109</v>
      </c>
      <c r="I50" s="176">
        <f>VLOOKUP(B14,Basis!$A$1:$C$6,3,FALSE)+VLOOKUP(B15,Basis!$A$1:$C$6,3,FALSE)</f>
        <v>2</v>
      </c>
      <c r="J50" s="37"/>
    </row>
    <row r="51" spans="2:10" ht="18" customHeight="1" x14ac:dyDescent="0.25">
      <c r="B51" s="77" t="s">
        <v>71</v>
      </c>
      <c r="C51" s="89" t="s">
        <v>16</v>
      </c>
      <c r="D51" s="90">
        <v>0.8</v>
      </c>
      <c r="E51" s="91"/>
      <c r="F51" s="92"/>
      <c r="G51" s="92"/>
      <c r="H51" s="92"/>
      <c r="I51" s="7"/>
      <c r="J51" s="37"/>
    </row>
    <row r="52" spans="2:10" ht="18" customHeight="1" x14ac:dyDescent="0.25">
      <c r="B52" s="179">
        <v>1.3</v>
      </c>
      <c r="C52" s="175" t="s">
        <v>112</v>
      </c>
      <c r="D52" s="86">
        <f>D51*D50*E71*IF(F14&gt;1.5,1.5,F14)</f>
        <v>1008</v>
      </c>
      <c r="E52" s="93">
        <f>B52*D52</f>
        <v>1310.4000000000001</v>
      </c>
      <c r="F52" s="72"/>
      <c r="G52" s="72"/>
      <c r="H52" s="8"/>
      <c r="I52" s="7"/>
      <c r="J52" s="37"/>
    </row>
    <row r="53" spans="2:10" ht="18" customHeight="1" thickBot="1" x14ac:dyDescent="0.3">
      <c r="B53" s="63"/>
      <c r="C53" s="7"/>
      <c r="D53" s="7"/>
      <c r="E53" s="94">
        <f>ROUNDDOWN(SUM(E48:E52),0)</f>
        <v>1790</v>
      </c>
      <c r="F53" s="35" t="s">
        <v>25</v>
      </c>
      <c r="G53" s="72"/>
      <c r="H53" s="8"/>
      <c r="I53" s="7"/>
      <c r="J53" s="37"/>
    </row>
    <row r="54" spans="2:10" ht="18" customHeight="1" thickTop="1" thickBot="1" x14ac:dyDescent="0.3">
      <c r="B54" s="84"/>
      <c r="C54" s="64"/>
      <c r="D54" s="7"/>
      <c r="E54" s="7"/>
      <c r="F54" s="72"/>
      <c r="G54" s="72"/>
      <c r="H54" s="8"/>
      <c r="I54" s="7"/>
      <c r="J54" s="37"/>
    </row>
    <row r="55" spans="2:10" ht="18" customHeight="1" thickBot="1" x14ac:dyDescent="0.3">
      <c r="B55" s="142"/>
      <c r="C55" s="143"/>
      <c r="D55" s="144"/>
      <c r="E55" s="144"/>
      <c r="F55" s="145"/>
      <c r="G55" s="145"/>
      <c r="H55" s="146"/>
      <c r="I55" s="144"/>
      <c r="J55" s="144"/>
    </row>
    <row r="56" spans="2:10" ht="26.45" customHeight="1" thickBot="1" x14ac:dyDescent="0.3">
      <c r="B56" s="189" t="s">
        <v>11</v>
      </c>
      <c r="C56" s="190"/>
      <c r="D56" s="190"/>
      <c r="E56" s="190"/>
      <c r="F56" s="190"/>
      <c r="G56" s="190"/>
      <c r="H56" s="190"/>
      <c r="I56" s="190"/>
      <c r="J56" s="191"/>
    </row>
    <row r="57" spans="2:10" ht="20.45" customHeight="1" x14ac:dyDescent="0.25">
      <c r="B57" s="199"/>
      <c r="C57" s="200"/>
      <c r="D57" s="150" t="s">
        <v>6</v>
      </c>
      <c r="E57" s="147"/>
      <c r="F57" s="148"/>
      <c r="G57" s="148"/>
      <c r="H57" s="148"/>
      <c r="I57" s="150" t="s">
        <v>5</v>
      </c>
      <c r="J57" s="149"/>
    </row>
    <row r="58" spans="2:10" ht="18" customHeight="1" x14ac:dyDescent="0.25">
      <c r="B58" s="95"/>
      <c r="C58" s="96" t="s">
        <v>0</v>
      </c>
      <c r="D58" s="97">
        <f>IF(B49="Nein",0,E53)</f>
        <v>1790</v>
      </c>
      <c r="E58" s="98"/>
      <c r="F58" s="183" t="s">
        <v>3</v>
      </c>
      <c r="G58" s="184"/>
      <c r="H58" s="185"/>
      <c r="I58" s="97">
        <f>I16</f>
        <v>9600</v>
      </c>
      <c r="J58" s="99"/>
    </row>
    <row r="59" spans="2:10" ht="18" customHeight="1" x14ac:dyDescent="0.25">
      <c r="B59" s="95"/>
      <c r="C59" s="100" t="s">
        <v>67</v>
      </c>
      <c r="D59" s="101">
        <v>3000</v>
      </c>
      <c r="E59" s="98"/>
      <c r="F59" s="209" t="s">
        <v>41</v>
      </c>
      <c r="G59" s="210"/>
      <c r="H59" s="211"/>
      <c r="I59" s="102">
        <f>I21</f>
        <v>1200</v>
      </c>
      <c r="J59" s="99"/>
    </row>
    <row r="60" spans="2:10" ht="18" customHeight="1" x14ac:dyDescent="0.25">
      <c r="B60" s="95"/>
      <c r="C60" s="100" t="s">
        <v>80</v>
      </c>
      <c r="D60" s="101">
        <v>4000</v>
      </c>
      <c r="E60" s="98"/>
      <c r="F60" s="186" t="s">
        <v>18</v>
      </c>
      <c r="G60" s="187"/>
      <c r="H60" s="188"/>
      <c r="I60" s="102">
        <f>I29</f>
        <v>1488.72</v>
      </c>
      <c r="J60" s="99"/>
    </row>
    <row r="61" spans="2:10" ht="18" customHeight="1" x14ac:dyDescent="0.25">
      <c r="B61" s="95"/>
      <c r="C61" s="100" t="s">
        <v>26</v>
      </c>
      <c r="D61" s="101">
        <v>0</v>
      </c>
      <c r="E61" s="98"/>
      <c r="F61" s="103" t="s">
        <v>2</v>
      </c>
      <c r="G61" s="104"/>
      <c r="H61" s="105"/>
      <c r="I61" s="102">
        <f>I37</f>
        <v>335</v>
      </c>
      <c r="J61" s="99"/>
    </row>
    <row r="62" spans="2:10" ht="18" customHeight="1" thickBot="1" x14ac:dyDescent="0.3">
      <c r="B62" s="95"/>
      <c r="C62" s="106" t="s">
        <v>15</v>
      </c>
      <c r="D62" s="101">
        <v>0</v>
      </c>
      <c r="E62" s="98"/>
      <c r="F62" s="103" t="s">
        <v>66</v>
      </c>
      <c r="G62" s="104"/>
      <c r="H62" s="105"/>
      <c r="I62" s="107">
        <f>I45</f>
        <v>850</v>
      </c>
      <c r="J62" s="99"/>
    </row>
    <row r="63" spans="2:10" ht="18" customHeight="1" thickBot="1" x14ac:dyDescent="0.3">
      <c r="B63" s="95"/>
      <c r="C63" s="108" t="s">
        <v>4</v>
      </c>
      <c r="D63" s="109">
        <f>SUM(D58:D62)</f>
        <v>8790</v>
      </c>
      <c r="E63" s="98"/>
      <c r="F63" s="212" t="s">
        <v>4</v>
      </c>
      <c r="G63" s="212"/>
      <c r="H63" s="212"/>
      <c r="I63" s="109">
        <f>SUM(I58:I62)</f>
        <v>13473.72</v>
      </c>
      <c r="J63" s="99"/>
    </row>
    <row r="64" spans="2:10" ht="17.25" customHeight="1" thickTop="1" thickBot="1" x14ac:dyDescent="0.3">
      <c r="B64" s="84"/>
      <c r="C64" s="64"/>
      <c r="D64" s="7"/>
      <c r="E64" s="7"/>
      <c r="F64" s="72"/>
      <c r="G64" s="72"/>
      <c r="H64" s="8"/>
      <c r="I64" s="7"/>
      <c r="J64" s="37"/>
    </row>
    <row r="65" spans="2:10" ht="18" customHeight="1" thickBot="1" x14ac:dyDescent="0.3">
      <c r="B65" s="142"/>
      <c r="C65" s="143"/>
      <c r="D65" s="144"/>
      <c r="E65" s="144"/>
      <c r="F65" s="145"/>
      <c r="G65" s="145"/>
      <c r="H65" s="146"/>
      <c r="I65" s="144"/>
      <c r="J65" s="144"/>
    </row>
    <row r="66" spans="2:10" ht="27" thickBot="1" x14ac:dyDescent="0.3">
      <c r="B66" s="180" t="s">
        <v>89</v>
      </c>
      <c r="C66" s="181"/>
      <c r="D66" s="181"/>
      <c r="E66" s="181"/>
      <c r="F66" s="181"/>
      <c r="G66" s="181"/>
      <c r="H66" s="181"/>
      <c r="I66" s="181"/>
      <c r="J66" s="182"/>
    </row>
    <row r="67" spans="2:10" s="114" customFormat="1" ht="18" customHeight="1" x14ac:dyDescent="0.2">
      <c r="B67" s="112"/>
      <c r="D67" s="113" t="s">
        <v>10</v>
      </c>
      <c r="E67" s="137">
        <f>$D$63</f>
        <v>8790</v>
      </c>
      <c r="F67" s="110"/>
      <c r="G67" s="110"/>
      <c r="H67" s="110"/>
      <c r="I67" s="110"/>
      <c r="J67" s="111"/>
    </row>
    <row r="68" spans="2:10" s="114" customFormat="1" ht="18" customHeight="1" thickBot="1" x14ac:dyDescent="0.25">
      <c r="B68" s="112"/>
      <c r="D68" s="115" t="s">
        <v>5</v>
      </c>
      <c r="E68" s="116">
        <f>-1*I63</f>
        <v>-13473.72</v>
      </c>
      <c r="F68" s="110"/>
      <c r="G68" s="110"/>
      <c r="H68" s="110"/>
      <c r="I68" s="110"/>
      <c r="J68" s="111"/>
    </row>
    <row r="69" spans="2:10" s="114" customFormat="1" ht="18" customHeight="1" thickBot="1" x14ac:dyDescent="0.3">
      <c r="B69" s="112"/>
      <c r="D69" s="117" t="s">
        <v>68</v>
      </c>
      <c r="E69" s="118">
        <f>SUM(E67:E68)</f>
        <v>-4683.7199999999993</v>
      </c>
      <c r="F69" s="119"/>
      <c r="G69" s="110"/>
      <c r="H69" s="110"/>
      <c r="I69" s="110"/>
      <c r="J69" s="111"/>
    </row>
    <row r="70" spans="2:10" s="114" customFormat="1" ht="18" customHeight="1" thickTop="1" thickBot="1" x14ac:dyDescent="0.25">
      <c r="B70" s="112"/>
      <c r="C70" s="120"/>
      <c r="D70" s="110"/>
      <c r="E70" s="110"/>
      <c r="F70" s="110"/>
      <c r="G70" s="110"/>
      <c r="H70" s="110"/>
      <c r="I70" s="110"/>
      <c r="J70" s="111"/>
    </row>
    <row r="71" spans="2:10" s="114" customFormat="1" ht="18" customHeight="1" thickBot="1" x14ac:dyDescent="0.25">
      <c r="B71" s="112"/>
      <c r="D71" s="121" t="s">
        <v>48</v>
      </c>
      <c r="E71" s="122">
        <v>14</v>
      </c>
      <c r="F71" s="110"/>
      <c r="G71" s="110"/>
      <c r="H71" s="110"/>
      <c r="I71" s="110"/>
      <c r="J71" s="111"/>
    </row>
    <row r="72" spans="2:10" s="114" customFormat="1" ht="18" customHeight="1" thickBot="1" x14ac:dyDescent="0.25">
      <c r="B72" s="112"/>
      <c r="D72" s="120"/>
      <c r="E72" s="110"/>
      <c r="F72" s="110"/>
      <c r="G72" s="110"/>
      <c r="H72" s="110"/>
      <c r="I72" s="110"/>
      <c r="J72" s="111"/>
    </row>
    <row r="73" spans="2:10" s="114" customFormat="1" ht="18" customHeight="1" thickBot="1" x14ac:dyDescent="0.25">
      <c r="B73" s="133"/>
      <c r="D73" s="140" t="s">
        <v>90</v>
      </c>
      <c r="E73" s="123">
        <f>-E69/$E$71</f>
        <v>334.55142857142852</v>
      </c>
      <c r="G73" s="124" t="s">
        <v>57</v>
      </c>
      <c r="H73" s="110"/>
      <c r="I73" s="110"/>
      <c r="J73" s="111"/>
    </row>
    <row r="74" spans="2:10" s="114" customFormat="1" ht="18" customHeight="1" thickBot="1" x14ac:dyDescent="0.25">
      <c r="B74" s="133"/>
      <c r="D74" s="139" t="s">
        <v>56</v>
      </c>
      <c r="E74" s="125">
        <f>VLOOKUP('Berechnung Mitgliederbeitrag'!G74,Basis!$B$28:$C$33,2,FALSE)</f>
        <v>110</v>
      </c>
      <c r="G74" s="126" t="s">
        <v>61</v>
      </c>
      <c r="H74" s="110"/>
      <c r="I74" s="110"/>
      <c r="J74" s="111"/>
    </row>
    <row r="75" spans="2:10" s="114" customFormat="1" ht="18" customHeight="1" thickBot="1" x14ac:dyDescent="0.3">
      <c r="B75" s="112"/>
      <c r="D75" s="138" t="s">
        <v>72</v>
      </c>
      <c r="E75" s="118">
        <f>SUM(E73:E74)</f>
        <v>444.55142857142852</v>
      </c>
      <c r="F75" s="110"/>
      <c r="G75" s="110"/>
      <c r="H75" s="110"/>
      <c r="I75" s="110"/>
      <c r="J75" s="111"/>
    </row>
    <row r="76" spans="2:10" ht="16.5" thickTop="1" thickBot="1" x14ac:dyDescent="0.3">
      <c r="B76" s="127"/>
      <c r="C76" s="128"/>
      <c r="D76" s="129"/>
      <c r="E76" s="129"/>
      <c r="F76" s="130"/>
      <c r="G76" s="130"/>
      <c r="H76" s="131"/>
      <c r="I76" s="129"/>
      <c r="J76" s="132"/>
    </row>
  </sheetData>
  <sheetProtection algorithmName="SHA-512" hashValue="YK8XtYHwhRS2E9U9lWf9gc1uJ5VS46ns+NZKeyZOp6y6CJ87rt3s5CKhE/azWYJtyPiLnWJRAtzoGO1MGkCL3g==" saltValue="ig5QDhJmun6S5s2TPKxN+g==" spinCount="100000" sheet="1" selectLockedCells="1"/>
  <mergeCells count="44">
    <mergeCell ref="B13:D13"/>
    <mergeCell ref="B3:J3"/>
    <mergeCell ref="B4:C4"/>
    <mergeCell ref="C35:D35"/>
    <mergeCell ref="C34:D34"/>
    <mergeCell ref="C33:D33"/>
    <mergeCell ref="C32:D32"/>
    <mergeCell ref="B18:H18"/>
    <mergeCell ref="E4:J4"/>
    <mergeCell ref="E5:F10"/>
    <mergeCell ref="G10:J10"/>
    <mergeCell ref="G9:J9"/>
    <mergeCell ref="G8:J8"/>
    <mergeCell ref="G7:J7"/>
    <mergeCell ref="G6:J6"/>
    <mergeCell ref="G5:J5"/>
    <mergeCell ref="D24:H24"/>
    <mergeCell ref="C36:D36"/>
    <mergeCell ref="D40:H40"/>
    <mergeCell ref="D41:H41"/>
    <mergeCell ref="D42:H42"/>
    <mergeCell ref="F59:H59"/>
    <mergeCell ref="B66:J66"/>
    <mergeCell ref="B56:J56"/>
    <mergeCell ref="F63:H63"/>
    <mergeCell ref="D25:H25"/>
    <mergeCell ref="D43:H43"/>
    <mergeCell ref="D44:H44"/>
    <mergeCell ref="B2:J2"/>
    <mergeCell ref="F58:H58"/>
    <mergeCell ref="F60:H60"/>
    <mergeCell ref="B12:J12"/>
    <mergeCell ref="F47:H47"/>
    <mergeCell ref="B31:D31"/>
    <mergeCell ref="G37:H37"/>
    <mergeCell ref="B57:C57"/>
    <mergeCell ref="B47:C47"/>
    <mergeCell ref="C20:H20"/>
    <mergeCell ref="C19:H19"/>
    <mergeCell ref="D28:H28"/>
    <mergeCell ref="D27:H27"/>
    <mergeCell ref="D26:H26"/>
    <mergeCell ref="C14:D14"/>
    <mergeCell ref="C15:D15"/>
  </mergeCells>
  <dataValidations count="6">
    <dataValidation type="list" allowBlank="1" showInputMessage="1" showErrorMessage="1" sqref="B14:B15">
      <formula1>Trainer</formula1>
    </dataValidation>
    <dataValidation type="list" allowBlank="1" showInputMessage="1" showErrorMessage="1" sqref="J14:J15 B19:B20">
      <formula1>Bezeichnung</formula1>
    </dataValidation>
    <dataValidation type="list" allowBlank="1" showInputMessage="1" showErrorMessage="1" sqref="G32:G36">
      <formula1>Jahre</formula1>
    </dataValidation>
    <dataValidation type="list" allowBlank="1" showInputMessage="1" showErrorMessage="1" sqref="B49">
      <formula1>"Ja, Nein"</formula1>
    </dataValidation>
    <dataValidation type="list" allowBlank="1" showInputMessage="1" showErrorMessage="1" sqref="G74">
      <formula1>Lizenz</formula1>
    </dataValidation>
    <dataValidation type="whole" operator="greaterThan" allowBlank="1" showInputMessage="1" showErrorMessage="1" sqref="E71">
      <formula1>0</formula1>
    </dataValidation>
  </dataValidations>
  <printOptions horizontalCentered="1"/>
  <pageMargins left="0.59055118110236227" right="0.59055118110236227" top="1.3779527559055118" bottom="0.51181102362204722" header="0.39370078740157483" footer="0.19685039370078741"/>
  <pageSetup paperSize="8" scale="47" fitToHeight="0" orientation="portrait" r:id="rId1"/>
  <headerFooter scaleWithDoc="0">
    <oddHeader>&amp;R&amp;"-,Standard"&amp;11&amp;G</oddHeader>
    <oddFooter>&amp;L&amp;"-,Standard"&amp;11&amp;F&amp;R&amp;"-,Standard"&amp;11Version: Februar 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33"/>
  <sheetViews>
    <sheetView topLeftCell="A7" workbookViewId="0">
      <selection activeCell="B22" sqref="B22:E26"/>
    </sheetView>
  </sheetViews>
  <sheetFormatPr baseColWidth="10" defaultColWidth="11.5703125" defaultRowHeight="12.75" x14ac:dyDescent="0.2"/>
  <cols>
    <col min="1" max="1" width="23.7109375" style="167" bestFit="1" customWidth="1"/>
    <col min="2" max="2" width="24.5703125" style="167" bestFit="1" customWidth="1"/>
    <col min="3" max="16384" width="11.5703125" style="167"/>
  </cols>
  <sheetData>
    <row r="1" spans="1:3" x14ac:dyDescent="0.2">
      <c r="A1" s="165" t="s">
        <v>27</v>
      </c>
      <c r="B1" s="166">
        <v>2400</v>
      </c>
      <c r="C1" s="167">
        <v>1</v>
      </c>
    </row>
    <row r="2" spans="1:3" x14ac:dyDescent="0.2">
      <c r="A2" s="165" t="s">
        <v>28</v>
      </c>
      <c r="B2" s="166">
        <v>2000</v>
      </c>
      <c r="C2" s="167">
        <v>1</v>
      </c>
    </row>
    <row r="3" spans="1:3" x14ac:dyDescent="0.2">
      <c r="A3" s="165" t="s">
        <v>29</v>
      </c>
      <c r="B3" s="166">
        <v>1500</v>
      </c>
      <c r="C3" s="167">
        <v>1</v>
      </c>
    </row>
    <row r="4" spans="1:3" x14ac:dyDescent="0.2">
      <c r="A4" s="165" t="s">
        <v>30</v>
      </c>
      <c r="B4" s="166">
        <v>1000</v>
      </c>
      <c r="C4" s="167">
        <v>1</v>
      </c>
    </row>
    <row r="5" spans="1:3" x14ac:dyDescent="0.2">
      <c r="A5" s="165" t="s">
        <v>31</v>
      </c>
      <c r="B5" s="166">
        <v>600</v>
      </c>
      <c r="C5" s="167">
        <v>0</v>
      </c>
    </row>
    <row r="6" spans="1:3" x14ac:dyDescent="0.2">
      <c r="A6" s="165" t="s">
        <v>64</v>
      </c>
      <c r="B6" s="166">
        <v>0</v>
      </c>
      <c r="C6" s="167">
        <v>0</v>
      </c>
    </row>
    <row r="8" spans="1:3" ht="15" x14ac:dyDescent="0.25">
      <c r="A8" s="1" t="s">
        <v>35</v>
      </c>
      <c r="B8" s="168">
        <v>1</v>
      </c>
    </row>
    <row r="9" spans="1:3" ht="15" x14ac:dyDescent="0.25">
      <c r="A9" s="1" t="s">
        <v>36</v>
      </c>
      <c r="B9" s="169">
        <v>0.8</v>
      </c>
    </row>
    <row r="10" spans="1:3" ht="15" x14ac:dyDescent="0.25">
      <c r="A10" s="1" t="s">
        <v>65</v>
      </c>
      <c r="B10" s="169">
        <v>0</v>
      </c>
    </row>
    <row r="13" spans="1:3" x14ac:dyDescent="0.2">
      <c r="A13" s="167" t="s">
        <v>44</v>
      </c>
      <c r="B13" s="167">
        <v>4</v>
      </c>
    </row>
    <row r="14" spans="1:3" x14ac:dyDescent="0.2">
      <c r="A14" s="167" t="s">
        <v>45</v>
      </c>
      <c r="B14" s="167">
        <v>3</v>
      </c>
    </row>
    <row r="15" spans="1:3" x14ac:dyDescent="0.2">
      <c r="A15" s="167" t="s">
        <v>46</v>
      </c>
      <c r="B15" s="167">
        <v>2</v>
      </c>
    </row>
    <row r="16" spans="1:3" x14ac:dyDescent="0.2">
      <c r="A16" s="167" t="s">
        <v>47</v>
      </c>
      <c r="B16" s="167">
        <v>1</v>
      </c>
    </row>
    <row r="17" spans="1:10" x14ac:dyDescent="0.2">
      <c r="B17" s="167">
        <v>0</v>
      </c>
    </row>
    <row r="18" spans="1:10" x14ac:dyDescent="0.2">
      <c r="B18" s="173" t="s">
        <v>97</v>
      </c>
      <c r="C18" s="167" t="s">
        <v>114</v>
      </c>
      <c r="D18" s="167" t="s">
        <v>105</v>
      </c>
      <c r="G18" s="167" t="s">
        <v>54</v>
      </c>
    </row>
    <row r="19" spans="1:10" x14ac:dyDescent="0.2">
      <c r="A19" s="167">
        <v>1</v>
      </c>
      <c r="B19" s="170" t="s">
        <v>110</v>
      </c>
      <c r="C19" s="167">
        <v>100</v>
      </c>
      <c r="D19" s="167">
        <v>1</v>
      </c>
      <c r="F19" s="171"/>
      <c r="G19" s="167">
        <f>VLOOKUP('Berechnung Mitgliederbeitrag'!$B14,Basis!$A$1:$C$6,3,FALSE)</f>
        <v>1</v>
      </c>
    </row>
    <row r="20" spans="1:10" x14ac:dyDescent="0.2">
      <c r="A20" s="167">
        <v>2</v>
      </c>
      <c r="B20" s="170" t="s">
        <v>51</v>
      </c>
      <c r="C20" s="167">
        <v>100</v>
      </c>
      <c r="D20" s="167">
        <v>2</v>
      </c>
      <c r="G20" s="167">
        <f>VLOOKUP('Berechnung Mitgliederbeitrag'!$B15,Basis!$A$1:$C$6,3,FALSE)</f>
        <v>1</v>
      </c>
    </row>
    <row r="21" spans="1:10" x14ac:dyDescent="0.2">
      <c r="B21" s="170"/>
      <c r="G21" s="173" t="s">
        <v>107</v>
      </c>
      <c r="I21" s="173" t="s">
        <v>108</v>
      </c>
    </row>
    <row r="22" spans="1:10" x14ac:dyDescent="0.2">
      <c r="B22" s="173" t="s">
        <v>106</v>
      </c>
      <c r="C22" s="172" t="s">
        <v>98</v>
      </c>
      <c r="D22" s="172" t="s">
        <v>99</v>
      </c>
      <c r="E22" s="172" t="s">
        <v>100</v>
      </c>
      <c r="G22" s="165">
        <v>0</v>
      </c>
      <c r="H22" s="165">
        <v>0</v>
      </c>
      <c r="I22" s="165">
        <v>0</v>
      </c>
      <c r="J22" s="165">
        <v>0</v>
      </c>
    </row>
    <row r="23" spans="1:10" x14ac:dyDescent="0.2">
      <c r="B23" s="170" t="s">
        <v>52</v>
      </c>
      <c r="C23" s="165">
        <v>140</v>
      </c>
      <c r="D23" s="165">
        <v>280</v>
      </c>
      <c r="E23" s="165">
        <v>420</v>
      </c>
      <c r="G23" s="165">
        <v>4</v>
      </c>
      <c r="H23" s="165">
        <v>140</v>
      </c>
      <c r="I23" s="165">
        <v>2</v>
      </c>
      <c r="J23" s="165">
        <v>70</v>
      </c>
    </row>
    <row r="24" spans="1:10" x14ac:dyDescent="0.2">
      <c r="C24" s="172" t="s">
        <v>101</v>
      </c>
      <c r="D24" s="172" t="s">
        <v>102</v>
      </c>
      <c r="E24" s="172" t="s">
        <v>103</v>
      </c>
      <c r="G24" s="165">
        <v>10</v>
      </c>
      <c r="H24" s="165">
        <v>280</v>
      </c>
      <c r="I24" s="165">
        <v>5</v>
      </c>
      <c r="J24" s="165">
        <v>140</v>
      </c>
    </row>
    <row r="25" spans="1:10" x14ac:dyDescent="0.2">
      <c r="B25" s="170" t="s">
        <v>51</v>
      </c>
      <c r="C25" s="165">
        <v>70</v>
      </c>
      <c r="D25" s="165">
        <v>140</v>
      </c>
      <c r="E25" s="165">
        <v>210</v>
      </c>
      <c r="G25" s="165">
        <v>16</v>
      </c>
      <c r="H25" s="165">
        <v>420</v>
      </c>
      <c r="I25" s="165">
        <v>8</v>
      </c>
      <c r="J25" s="165">
        <v>210</v>
      </c>
    </row>
    <row r="26" spans="1:10" x14ac:dyDescent="0.2">
      <c r="G26" s="165">
        <v>100</v>
      </c>
      <c r="H26" s="165">
        <v>420</v>
      </c>
      <c r="I26" s="165">
        <v>100</v>
      </c>
      <c r="J26" s="165">
        <v>210</v>
      </c>
    </row>
    <row r="28" spans="1:10" x14ac:dyDescent="0.2">
      <c r="A28" s="167" t="s">
        <v>58</v>
      </c>
      <c r="B28" s="165" t="s">
        <v>63</v>
      </c>
      <c r="C28" s="167">
        <v>15</v>
      </c>
    </row>
    <row r="29" spans="1:10" x14ac:dyDescent="0.2">
      <c r="B29" s="165" t="s">
        <v>79</v>
      </c>
      <c r="C29" s="167">
        <v>30</v>
      </c>
    </row>
    <row r="30" spans="1:10" x14ac:dyDescent="0.2">
      <c r="B30" s="165" t="s">
        <v>62</v>
      </c>
      <c r="C30" s="167">
        <v>60</v>
      </c>
    </row>
    <row r="31" spans="1:10" x14ac:dyDescent="0.2">
      <c r="B31" s="165" t="s">
        <v>59</v>
      </c>
      <c r="C31" s="167">
        <v>220</v>
      </c>
    </row>
    <row r="32" spans="1:10" x14ac:dyDescent="0.2">
      <c r="B32" s="165" t="s">
        <v>61</v>
      </c>
      <c r="C32" s="167">
        <v>110</v>
      </c>
    </row>
    <row r="33" spans="2:3" x14ac:dyDescent="0.2">
      <c r="B33" s="165" t="s">
        <v>60</v>
      </c>
      <c r="C33" s="167">
        <v>250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Berechnung Mitgliederbeitrag</vt:lpstr>
      <vt:lpstr>Basis</vt:lpstr>
      <vt:lpstr>Bezeichnung</vt:lpstr>
      <vt:lpstr>'Berechnung Mitgliederbeitrag'!Druckbereich</vt:lpstr>
      <vt:lpstr>Jahre</vt:lpstr>
      <vt:lpstr>Lizenz</vt:lpstr>
      <vt:lpstr>Trainer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Nowotny</dc:creator>
  <cp:lastModifiedBy>Silvan Zindel</cp:lastModifiedBy>
  <cp:lastPrinted>2020-02-25T17:21:08Z</cp:lastPrinted>
  <dcterms:created xsi:type="dcterms:W3CDTF">2014-04-06T06:30:10Z</dcterms:created>
  <dcterms:modified xsi:type="dcterms:W3CDTF">2020-12-18T12:15:56Z</dcterms:modified>
</cp:coreProperties>
</file>