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9435" windowHeight="5025" activeTab="0"/>
  </bookViews>
  <sheets>
    <sheet name="Anmeldung" sheetId="1" r:id="rId1"/>
    <sheet name="Vorrunde" sheetId="2" r:id="rId2"/>
    <sheet name="RankSeed" sheetId="3" r:id="rId3"/>
    <sheet name="Resultate" sheetId="4" r:id="rId4"/>
    <sheet name="Rangliste" sheetId="5" r:id="rId5"/>
  </sheets>
  <definedNames>
    <definedName name="_Fill" hidden="1">#REF!</definedName>
    <definedName name="_xlnm.Print_Area" localSheetId="0">'Anmeldung'!$A$1:$K$18</definedName>
    <definedName name="_xlnm.Print_Area" localSheetId="4">'Rangliste'!$A$1:$D$9</definedName>
    <definedName name="_xlnm.Print_Area" localSheetId="2">'RankSeed'!$A$1:$N$19</definedName>
    <definedName name="_xlnm.Print_Area" localSheetId="3">'Resultate'!$A$1:$T$7</definedName>
    <definedName name="_xlnm.Print_Area" localSheetId="1">'Vorrunde'!$A$1:$T$13</definedName>
    <definedName name="_xlnm.Print_Titles" localSheetId="3">'Resultate'!$1:$1</definedName>
  </definedNames>
  <calcPr fullCalcOnLoad="1"/>
</workbook>
</file>

<file path=xl/sharedStrings.xml><?xml version="1.0" encoding="utf-8"?>
<sst xmlns="http://schemas.openxmlformats.org/spreadsheetml/2006/main" count="202" uniqueCount="65">
  <si>
    <t>Seed</t>
  </si>
  <si>
    <t>Player 1</t>
  </si>
  <si>
    <t>Vorname</t>
  </si>
  <si>
    <t>Player 2</t>
  </si>
  <si>
    <t>Turnier- gebühr</t>
  </si>
  <si>
    <t>Team Name
Player 1/Player 2</t>
  </si>
  <si>
    <t>Wohnort</t>
  </si>
  <si>
    <t>Team
Ranking</t>
  </si>
  <si>
    <t>Match
Number</t>
  </si>
  <si>
    <t>Round</t>
  </si>
  <si>
    <t>Court</t>
  </si>
  <si>
    <t>Team 1</t>
  </si>
  <si>
    <t>vs</t>
  </si>
  <si>
    <t>Team 2</t>
  </si>
  <si>
    <t>Resultat</t>
  </si>
  <si>
    <t>Dauer</t>
  </si>
  <si>
    <t>I</t>
  </si>
  <si>
    <t>&lt;-&gt;</t>
  </si>
  <si>
    <t>SF</t>
  </si>
  <si>
    <t>3/4</t>
  </si>
  <si>
    <t>F</t>
  </si>
  <si>
    <t>Team</t>
  </si>
  <si>
    <t>1. Satz</t>
  </si>
  <si>
    <t>2. Satz</t>
  </si>
  <si>
    <t>Gruppe A</t>
  </si>
  <si>
    <t>Gruppe B</t>
  </si>
  <si>
    <t>Gruppe</t>
  </si>
  <si>
    <t>A</t>
  </si>
  <si>
    <t>B</t>
  </si>
  <si>
    <t>Sätze</t>
  </si>
  <si>
    <t>:</t>
  </si>
  <si>
    <t>Diff</t>
  </si>
  <si>
    <t>Punkte</t>
  </si>
  <si>
    <t>Quotient</t>
  </si>
  <si>
    <t>Rang</t>
  </si>
  <si>
    <t>A1</t>
  </si>
  <si>
    <t>B1</t>
  </si>
  <si>
    <t>B2</t>
  </si>
  <si>
    <t>A2</t>
  </si>
  <si>
    <t>Startzeit</t>
  </si>
  <si>
    <t>A3</t>
  </si>
  <si>
    <t>B3</t>
  </si>
  <si>
    <t>Eingabe nötig</t>
  </si>
  <si>
    <t>Eingabe erwünscht</t>
  </si>
  <si>
    <t>B4</t>
  </si>
  <si>
    <t>A4</t>
  </si>
  <si>
    <t>Zur einfacheren Bedienung wird die Aufhebung des Blattschutzes nicht empfohlen (rvz)</t>
  </si>
  <si>
    <t>Player 1/Player 2</t>
  </si>
  <si>
    <t>Player 1 / Player 2</t>
  </si>
  <si>
    <t>Result</t>
  </si>
  <si>
    <t>Time</t>
  </si>
  <si>
    <t>1. Set</t>
  </si>
  <si>
    <t>2. Set</t>
  </si>
  <si>
    <t>3. Set</t>
  </si>
  <si>
    <t>Start time</t>
  </si>
  <si>
    <t>End time</t>
  </si>
  <si>
    <t>Richtzeit</t>
  </si>
  <si>
    <t>1. Satzverhältnis aller Gruppenspiele (Diff)</t>
  </si>
  <si>
    <t>2. Verhältnis der erspielten Punkte (RQ)</t>
  </si>
  <si>
    <t>3. Los</t>
  </si>
  <si>
    <r>
      <t xml:space="preserve">Bei identischen Rängen von </t>
    </r>
    <r>
      <rPr>
        <b/>
        <sz val="10"/>
        <rFont val="Arial"/>
        <family val="2"/>
      </rPr>
      <t>2 Teams</t>
    </r>
    <r>
      <rPr>
        <sz val="10"/>
        <rFont val="Arial"/>
        <family val="0"/>
      </rPr>
      <t>,</t>
    </r>
  </si>
  <si>
    <r>
      <t xml:space="preserve">Bei identischen Rängen von </t>
    </r>
    <r>
      <rPr>
        <b/>
        <sz val="10"/>
        <rFont val="Arial"/>
        <family val="2"/>
      </rPr>
      <t>3 oder mehr Teams</t>
    </r>
    <r>
      <rPr>
        <sz val="10"/>
        <rFont val="Arial"/>
        <family val="0"/>
      </rPr>
      <t xml:space="preserve">, </t>
    </r>
  </si>
  <si>
    <t>Rang von Hand eingeben:</t>
  </si>
  <si>
    <t>1. Direkte Begegnung</t>
  </si>
  <si>
    <t>Lizenz</t>
  </si>
</sst>
</file>

<file path=xl/styles.xml><?xml version="1.0" encoding="utf-8"?>
<styleSheet xmlns="http://schemas.openxmlformats.org/spreadsheetml/2006/main">
  <numFmts count="5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#,##0&quot;L.&quot;;\-#,##0&quot;L.&quot;"/>
    <numFmt numFmtId="193" formatCode="#,##0&quot;L.&quot;;[Red]\-#,##0&quot;L.&quot;"/>
    <numFmt numFmtId="194" formatCode="#,##0.00&quot;L.&quot;;\-#,##0.00&quot;L.&quot;"/>
    <numFmt numFmtId="195" formatCode="#,##0.00&quot;L.&quot;;[Red]\-#,##0.00&quot;L.&quot;"/>
    <numFmt numFmtId="196" formatCode="_-* #,##0&quot;L.&quot;_-;\-* #,##0&quot;L.&quot;_-;_-* &quot;-&quot;&quot;L.&quot;_-;_-@_-"/>
    <numFmt numFmtId="197" formatCode="_-* #,##0_L_._-;\-* #,##0_L_._-;_-* &quot;-&quot;_L_._-;_-@_-"/>
    <numFmt numFmtId="198" formatCode="_-* #,##0.00&quot;L.&quot;_-;\-* #,##0.00&quot;L.&quot;_-;_-* &quot;-&quot;??&quot;L.&quot;_-;_-@_-"/>
    <numFmt numFmtId="199" formatCode="_-* #,##0.00_L_._-;\-* #,##0.00_L_._-;_-* &quot;-&quot;??_L_._-;_-@_-"/>
    <numFmt numFmtId="200" formatCode="General_)"/>
    <numFmt numFmtId="201" formatCode="dd\-mmm_)"/>
    <numFmt numFmtId="202" formatCode="0.00_)"/>
    <numFmt numFmtId="203" formatCode="&quot;Fr.&quot;\ #,##0.00"/>
    <numFmt numFmtId="204" formatCode="hh:mm:ss;@"/>
    <numFmt numFmtId="205" formatCode="0.0000"/>
    <numFmt numFmtId="206" formatCode="h:mm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8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8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5" fillId="0" borderId="16" xfId="0" applyFont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left"/>
    </xf>
    <xf numFmtId="0" fontId="1" fillId="0" borderId="18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7" xfId="0" applyBorder="1" applyAlignment="1">
      <alignment horizontal="center"/>
    </xf>
    <xf numFmtId="0" fontId="4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33" borderId="28" xfId="0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0" fillId="33" borderId="0" xfId="0" applyFill="1" applyAlignment="1">
      <alignment/>
    </xf>
    <xf numFmtId="205" fontId="0" fillId="0" borderId="19" xfId="0" applyNumberFormat="1" applyBorder="1" applyAlignment="1">
      <alignment horizontal="center"/>
    </xf>
    <xf numFmtId="205" fontId="0" fillId="0" borderId="20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34" borderId="0" xfId="0" applyFill="1" applyAlignment="1">
      <alignment horizontal="left"/>
    </xf>
    <xf numFmtId="0" fontId="0" fillId="34" borderId="0" xfId="0" applyFill="1" applyAlignment="1">
      <alignment/>
    </xf>
    <xf numFmtId="0" fontId="0" fillId="33" borderId="0" xfId="0" applyFill="1" applyAlignment="1">
      <alignment horizontal="left"/>
    </xf>
    <xf numFmtId="0" fontId="0" fillId="0" borderId="0" xfId="0" applyBorder="1" applyAlignment="1">
      <alignment vertic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7" xfId="0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left"/>
      <protection/>
    </xf>
    <xf numFmtId="0" fontId="0" fillId="0" borderId="20" xfId="0" applyFill="1" applyBorder="1" applyAlignment="1" applyProtection="1">
      <alignment horizontal="left"/>
      <protection/>
    </xf>
    <xf numFmtId="0" fontId="0" fillId="0" borderId="29" xfId="0" applyBorder="1" applyAlignment="1">
      <alignment horizontal="center" vertical="center" textRotation="90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33" borderId="10" xfId="0" applyFill="1" applyBorder="1" applyAlignment="1" applyProtection="1">
      <alignment horizontal="left" vertical="center"/>
      <protection locked="0"/>
    </xf>
    <xf numFmtId="0" fontId="0" fillId="33" borderId="11" xfId="0" applyFill="1" applyBorder="1" applyAlignment="1" applyProtection="1">
      <alignment horizontal="left" vertical="center"/>
      <protection locked="0"/>
    </xf>
    <xf numFmtId="0" fontId="0" fillId="34" borderId="11" xfId="0" applyFill="1" applyBorder="1" applyAlignment="1" applyProtection="1">
      <alignment horizontal="left" vertical="center"/>
      <protection locked="0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206" fontId="0" fillId="33" borderId="11" xfId="0" applyNumberForma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20" fontId="4" fillId="33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206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5" fillId="0" borderId="11" xfId="0" applyFont="1" applyBorder="1" applyAlignment="1">
      <alignment horizontal="center" vertical="center" textRotation="90" wrapText="1"/>
    </xf>
    <xf numFmtId="0" fontId="0" fillId="0" borderId="11" xfId="0" applyBorder="1" applyAlignment="1">
      <alignment wrapText="1"/>
    </xf>
    <xf numFmtId="0" fontId="0" fillId="0" borderId="21" xfId="0" applyBorder="1" applyAlignment="1">
      <alignment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Continuous" vertical="center"/>
    </xf>
    <xf numFmtId="0" fontId="5" fillId="0" borderId="11" xfId="0" applyFont="1" applyBorder="1" applyAlignment="1" applyProtection="1">
      <alignment horizontal="centerContinuous" vertical="center"/>
      <protection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206" fontId="4" fillId="0" borderId="11" xfId="0" applyNumberFormat="1" applyFont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/>
    </xf>
    <xf numFmtId="0" fontId="0" fillId="0" borderId="0" xfId="0" applyBorder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/>
    </xf>
    <xf numFmtId="0" fontId="0" fillId="35" borderId="0" xfId="51" applyFill="1" applyBorder="1" applyAlignment="1">
      <alignment/>
      <protection/>
    </xf>
    <xf numFmtId="0" fontId="0" fillId="35" borderId="0" xfId="51" applyFill="1" applyBorder="1" applyAlignment="1">
      <alignment horizontal="center"/>
      <protection/>
    </xf>
    <xf numFmtId="0" fontId="0" fillId="35" borderId="0" xfId="0" applyFont="1" applyFill="1" applyBorder="1" applyAlignment="1">
      <alignment horizontal="left"/>
    </xf>
    <xf numFmtId="0" fontId="0" fillId="35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0" fontId="0" fillId="0" borderId="11" xfId="0" applyFill="1" applyBorder="1" applyAlignment="1" applyProtection="1">
      <alignment vertical="center"/>
      <protection locked="0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left"/>
    </xf>
    <xf numFmtId="0" fontId="0" fillId="0" borderId="23" xfId="0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43" xfId="0" applyFont="1" applyFill="1" applyBorder="1" applyAlignment="1">
      <alignment horizontal="center"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B2" sqref="B2"/>
    </sheetView>
  </sheetViews>
  <sheetFormatPr defaultColWidth="8.7109375" defaultRowHeight="12.75"/>
  <cols>
    <col min="1" max="1" width="3.00390625" style="2" customWidth="1"/>
    <col min="2" max="2" width="13.00390625" style="0" customWidth="1"/>
    <col min="3" max="3" width="13.140625" style="2" customWidth="1"/>
    <col min="4" max="4" width="7.00390625" style="2" customWidth="1"/>
    <col min="5" max="5" width="13.140625" style="0" customWidth="1"/>
    <col min="6" max="6" width="10.7109375" style="2" customWidth="1"/>
    <col min="7" max="7" width="7.28125" style="0" customWidth="1"/>
    <col min="8" max="8" width="4.57421875" style="2" customWidth="1"/>
    <col min="9" max="9" width="20.421875" style="0" customWidth="1"/>
    <col min="10" max="10" width="18.57421875" style="2" customWidth="1"/>
    <col min="11" max="11" width="6.421875" style="2" customWidth="1"/>
    <col min="12" max="12" width="4.57421875" style="0" bestFit="1" customWidth="1"/>
    <col min="13" max="14" width="14.57421875" style="0" hidden="1" customWidth="1"/>
  </cols>
  <sheetData>
    <row r="1" spans="1:14" ht="39.75" customHeight="1" thickBot="1" thickTop="1">
      <c r="A1" s="11" t="s">
        <v>0</v>
      </c>
      <c r="B1" s="12" t="s">
        <v>1</v>
      </c>
      <c r="C1" s="12" t="s">
        <v>2</v>
      </c>
      <c r="D1" s="13" t="s">
        <v>64</v>
      </c>
      <c r="E1" s="12" t="s">
        <v>3</v>
      </c>
      <c r="F1" s="12" t="s">
        <v>2</v>
      </c>
      <c r="G1" s="13" t="s">
        <v>64</v>
      </c>
      <c r="H1" s="13" t="s">
        <v>4</v>
      </c>
      <c r="I1" s="14" t="s">
        <v>5</v>
      </c>
      <c r="J1" s="13" t="s">
        <v>6</v>
      </c>
      <c r="K1" s="111" t="s">
        <v>7</v>
      </c>
      <c r="L1" s="125" t="s">
        <v>0</v>
      </c>
      <c r="M1" s="110" t="s">
        <v>5</v>
      </c>
      <c r="N1" s="76" t="s">
        <v>47</v>
      </c>
    </row>
    <row r="2" spans="1:14" s="10" customFormat="1" ht="13.5" customHeight="1" thickTop="1">
      <c r="A2" s="6">
        <v>1</v>
      </c>
      <c r="B2" s="71"/>
      <c r="C2" s="70"/>
      <c r="D2" s="49"/>
      <c r="E2" s="71"/>
      <c r="F2" s="70"/>
      <c r="G2" s="109"/>
      <c r="H2" s="48"/>
      <c r="I2" s="4" t="str">
        <f>CONCATENATE($B$2," / ",$E$2)</f>
        <v> / </v>
      </c>
      <c r="J2" s="69"/>
      <c r="K2" s="93"/>
      <c r="L2" s="27">
        <v>1</v>
      </c>
      <c r="M2" s="74" t="str">
        <f>CONCATENATE($B$2," / ",$E$2)</f>
        <v> / </v>
      </c>
      <c r="N2" s="5" t="str">
        <f>CONCATENATE($C$2," ",$B$2," / ",$F$2," ",$E$2)</f>
        <v>  /  </v>
      </c>
    </row>
    <row r="3" spans="1:14" s="10" customFormat="1" ht="13.5" customHeight="1">
      <c r="A3" s="7">
        <v>2</v>
      </c>
      <c r="B3" s="71"/>
      <c r="C3" s="70"/>
      <c r="D3" s="49"/>
      <c r="E3" s="71"/>
      <c r="F3" s="70"/>
      <c r="G3" s="109"/>
      <c r="H3" s="49"/>
      <c r="I3" s="5" t="str">
        <f>CONCATENATE($B$3," / ",$E$3)</f>
        <v> / </v>
      </c>
      <c r="J3" s="70"/>
      <c r="K3" s="92"/>
      <c r="L3" s="8">
        <v>2</v>
      </c>
      <c r="M3" s="75" t="str">
        <f>CONCATENATE($B$3," / ",$E$3)</f>
        <v> / </v>
      </c>
      <c r="N3" s="5" t="str">
        <f>CONCATENATE($C$3," ",$B$3," / ",$F$3," ",$E$3)</f>
        <v>  /  </v>
      </c>
    </row>
    <row r="4" spans="1:14" s="10" customFormat="1" ht="13.5" customHeight="1">
      <c r="A4" s="7">
        <v>3</v>
      </c>
      <c r="B4" s="71"/>
      <c r="C4" s="70"/>
      <c r="D4" s="49"/>
      <c r="E4" s="71"/>
      <c r="F4" s="70"/>
      <c r="G4" s="109"/>
      <c r="H4" s="49"/>
      <c r="I4" s="5" t="str">
        <f>CONCATENATE($B$4," / ",$E$4)</f>
        <v> / </v>
      </c>
      <c r="J4" s="70"/>
      <c r="K4" s="92"/>
      <c r="L4" s="49">
        <v>3</v>
      </c>
      <c r="M4" s="75" t="str">
        <f>CONCATENATE($B$4," / ",$E$4)</f>
        <v> / </v>
      </c>
      <c r="N4" s="5" t="str">
        <f>CONCATENATE($C$4," ",$B$4," / ",$F$4," ",$E$4)</f>
        <v>  /  </v>
      </c>
    </row>
    <row r="5" spans="1:14" s="10" customFormat="1" ht="13.5" customHeight="1">
      <c r="A5" s="7">
        <v>4</v>
      </c>
      <c r="B5" s="71"/>
      <c r="C5" s="70"/>
      <c r="D5" s="49"/>
      <c r="E5" s="71"/>
      <c r="F5" s="70"/>
      <c r="G5" s="109"/>
      <c r="H5" s="49"/>
      <c r="I5" s="5" t="str">
        <f>CONCATENATE($B$5," / ",$E$5)</f>
        <v> / </v>
      </c>
      <c r="J5" s="70"/>
      <c r="K5" s="92"/>
      <c r="L5" s="49">
        <v>4</v>
      </c>
      <c r="M5" s="75" t="str">
        <f>CONCATENATE($B$5," / ",$E$5)</f>
        <v> / </v>
      </c>
      <c r="N5" s="5" t="str">
        <f>CONCATENATE($C$5," ",$B$5," / ",$F$5," ",$E$5)</f>
        <v>  /  </v>
      </c>
    </row>
    <row r="6" spans="1:14" s="10" customFormat="1" ht="13.5" customHeight="1">
      <c r="A6" s="7">
        <v>5</v>
      </c>
      <c r="B6" s="71"/>
      <c r="C6" s="70"/>
      <c r="D6" s="49"/>
      <c r="E6" s="71"/>
      <c r="F6" s="70"/>
      <c r="G6" s="109"/>
      <c r="H6" s="49"/>
      <c r="I6" s="5" t="str">
        <f>CONCATENATE($B$6," / ",$E$6)</f>
        <v> / </v>
      </c>
      <c r="J6" s="70"/>
      <c r="K6" s="92"/>
      <c r="L6" s="49">
        <v>5</v>
      </c>
      <c r="M6" s="75" t="str">
        <f>CONCATENATE($B$6," / ",$E$6)</f>
        <v> / </v>
      </c>
      <c r="N6" s="5" t="str">
        <f>CONCATENATE($C$6," ",$B$6," / ",$F$6," ",$E$6)</f>
        <v>  /  </v>
      </c>
    </row>
    <row r="7" spans="1:14" s="10" customFormat="1" ht="13.5" customHeight="1">
      <c r="A7" s="7">
        <v>6</v>
      </c>
      <c r="B7" s="71"/>
      <c r="C7" s="70"/>
      <c r="D7" s="49"/>
      <c r="E7" s="71"/>
      <c r="F7" s="70"/>
      <c r="G7" s="109"/>
      <c r="H7" s="49"/>
      <c r="I7" s="5" t="str">
        <f>CONCATENATE($B$7," / ",$E$7)</f>
        <v> / </v>
      </c>
      <c r="J7" s="70"/>
      <c r="K7" s="92"/>
      <c r="L7" s="49">
        <v>6</v>
      </c>
      <c r="M7" s="75" t="str">
        <f>CONCATENATE($B$7," / ",$E$7)</f>
        <v> / </v>
      </c>
      <c r="N7" s="5" t="str">
        <f>CONCATENATE($C$7," ",$B$7," / ",$F$7," ",$E$7)</f>
        <v>  /  </v>
      </c>
    </row>
    <row r="8" spans="1:14" s="10" customFormat="1" ht="13.5" customHeight="1">
      <c r="A8" s="7">
        <v>7</v>
      </c>
      <c r="B8" s="71"/>
      <c r="C8" s="70"/>
      <c r="D8" s="49"/>
      <c r="E8" s="71"/>
      <c r="F8" s="70"/>
      <c r="G8" s="109"/>
      <c r="H8" s="49"/>
      <c r="I8" s="5" t="str">
        <f>CONCATENATE($B$8," / ",$E$8)</f>
        <v> / </v>
      </c>
      <c r="J8" s="70"/>
      <c r="K8" s="8"/>
      <c r="L8" s="49">
        <v>7</v>
      </c>
      <c r="M8" s="75" t="str">
        <f>CONCATENATE($B$8," / ",$E$8)</f>
        <v> / </v>
      </c>
      <c r="N8" s="5" t="str">
        <f>CONCATENATE($C$8," ",$B$8," / ",$F$8," ",$E$8)</f>
        <v>  /  </v>
      </c>
    </row>
    <row r="9" spans="1:14" s="10" customFormat="1" ht="13.5" customHeight="1">
      <c r="A9" s="7">
        <v>8</v>
      </c>
      <c r="B9" s="71"/>
      <c r="C9" s="70"/>
      <c r="D9" s="49"/>
      <c r="E9" s="71"/>
      <c r="F9" s="70"/>
      <c r="G9" s="109"/>
      <c r="H9" s="49"/>
      <c r="I9" s="5" t="str">
        <f>CONCATENATE($B$9," / ",$E$9)</f>
        <v> / </v>
      </c>
      <c r="J9" s="70"/>
      <c r="K9" s="8"/>
      <c r="L9" s="49">
        <v>8</v>
      </c>
      <c r="M9" s="75" t="str">
        <f>CONCATENATE($B$9," / ",$E$9)</f>
        <v> / </v>
      </c>
      <c r="N9" s="5" t="str">
        <f>CONCATENATE($C$9," ",$B$9," / ",$F$9," ",$E$9)</f>
        <v>  /  </v>
      </c>
    </row>
    <row r="10" ht="12.75">
      <c r="L10" s="20"/>
    </row>
    <row r="11" spans="1:11" ht="12.75">
      <c r="A11" s="21"/>
      <c r="B11" s="114" t="s">
        <v>24</v>
      </c>
      <c r="C11" s="115"/>
      <c r="D11" s="116" t="s">
        <v>25</v>
      </c>
      <c r="E11" s="114"/>
      <c r="F11" s="115"/>
      <c r="G11" s="121"/>
      <c r="H11" s="121"/>
      <c r="I11" s="121"/>
      <c r="J11" s="121"/>
      <c r="K11" s="121"/>
    </row>
    <row r="12" spans="1:11" ht="12.75">
      <c r="A12" s="22">
        <v>1</v>
      </c>
      <c r="B12" s="112" t="str">
        <f>IF(I2=" / ","Team 1, Gruppe A",I2)</f>
        <v>Team 1, Gruppe A</v>
      </c>
      <c r="C12" s="113"/>
      <c r="D12" s="117" t="str">
        <f>IF(I3=" / ","Team 1, Gruppe B",I3)</f>
        <v>Team 1, Gruppe B</v>
      </c>
      <c r="E12" s="112"/>
      <c r="F12" s="113"/>
      <c r="G12" s="112"/>
      <c r="H12" s="112"/>
      <c r="I12" s="112"/>
      <c r="J12" s="112"/>
      <c r="K12" s="112"/>
    </row>
    <row r="13" spans="1:11" ht="12.75">
      <c r="A13" s="22">
        <v>2</v>
      </c>
      <c r="B13" s="112" t="str">
        <f>IF(I5=" / ","Team 2, Gruppe A",I5)</f>
        <v>Team 2, Gruppe A</v>
      </c>
      <c r="C13" s="113"/>
      <c r="D13" s="117" t="str">
        <f>IF(I4=" / ","Team 2, Gruppe B",I4)</f>
        <v>Team 2, Gruppe B</v>
      </c>
      <c r="E13" s="112"/>
      <c r="F13" s="113"/>
      <c r="G13" s="112"/>
      <c r="H13" s="112"/>
      <c r="I13" s="112"/>
      <c r="J13" s="112"/>
      <c r="K13" s="112"/>
    </row>
    <row r="14" spans="1:11" ht="12.75">
      <c r="A14" s="22">
        <v>3</v>
      </c>
      <c r="B14" s="112" t="str">
        <f>IF(I6=" / ","Team 3, Gruppe A",I6)</f>
        <v>Team 3, Gruppe A</v>
      </c>
      <c r="C14" s="113"/>
      <c r="D14" s="117" t="str">
        <f>IF(I7=" / ","Team 3, Gruppe B",I7)</f>
        <v>Team 3, Gruppe B</v>
      </c>
      <c r="E14" s="112"/>
      <c r="F14" s="113"/>
      <c r="G14" s="112"/>
      <c r="H14" s="112"/>
      <c r="I14" s="112"/>
      <c r="J14" s="112"/>
      <c r="K14" s="112"/>
    </row>
    <row r="15" spans="1:11" ht="12.75">
      <c r="A15" s="23">
        <v>4</v>
      </c>
      <c r="B15" s="118" t="str">
        <f>IF(I9=" / ","Team 4, Gruppe A",I9)</f>
        <v>Team 4, Gruppe A</v>
      </c>
      <c r="C15" s="119"/>
      <c r="D15" s="120" t="str">
        <f>IF(I8=" / ","Team 4, Gruppe B",I8)</f>
        <v>Team 4, Gruppe B</v>
      </c>
      <c r="E15" s="118"/>
      <c r="F15" s="119"/>
      <c r="G15" s="112"/>
      <c r="H15" s="112"/>
      <c r="I15" s="112"/>
      <c r="J15" s="112"/>
      <c r="K15" s="112"/>
    </row>
    <row r="18" spans="1:12" ht="12.75">
      <c r="A18" s="53" t="s">
        <v>42</v>
      </c>
      <c r="B18" s="54"/>
      <c r="D18" s="55" t="s">
        <v>43</v>
      </c>
      <c r="E18" s="42"/>
      <c r="J18" s="89"/>
      <c r="K18" s="89"/>
      <c r="L18" s="90"/>
    </row>
    <row r="19" ht="12.75">
      <c r="A19" s="52"/>
    </row>
  </sheetData>
  <sheetProtection password="CCA4" sheet="1" formatCells="0" formatColumns="0" formatRows="0" selectLockedCells="1"/>
  <mergeCells count="20">
    <mergeCell ref="B15:C15"/>
    <mergeCell ref="D15:F15"/>
    <mergeCell ref="G15:I15"/>
    <mergeCell ref="J15:K15"/>
    <mergeCell ref="G11:I11"/>
    <mergeCell ref="G12:I12"/>
    <mergeCell ref="G13:I13"/>
    <mergeCell ref="G14:I14"/>
    <mergeCell ref="J11:K11"/>
    <mergeCell ref="J12:K12"/>
    <mergeCell ref="J13:K13"/>
    <mergeCell ref="J14:K14"/>
    <mergeCell ref="B14:C14"/>
    <mergeCell ref="B11:C11"/>
    <mergeCell ref="D11:F11"/>
    <mergeCell ref="D12:F12"/>
    <mergeCell ref="D13:F13"/>
    <mergeCell ref="B12:C12"/>
    <mergeCell ref="B13:C13"/>
    <mergeCell ref="D14:F14"/>
  </mergeCells>
  <printOptions horizontalCentered="1" verticalCentered="1"/>
  <pageMargins left="0.61" right="0.59" top="0.984251968503937" bottom="0.984251968503937" header="0.5118110236220472" footer="0.5118110236220472"/>
  <pageSetup horizontalDpi="600" verticalDpi="600" orientation="landscape" paperSize="9" scale="110" r:id="rId1"/>
  <headerFooter alignWithMargins="0">
    <oddHeader>&amp;L&amp;F&amp;CSetzliste 8 Teams
2 Gruppen à 4 Teams&amp;R&amp;D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"/>
  <sheetViews>
    <sheetView workbookViewId="0" topLeftCell="A1">
      <selection activeCell="D10" sqref="D10"/>
    </sheetView>
  </sheetViews>
  <sheetFormatPr defaultColWidth="9.140625" defaultRowHeight="12.75"/>
  <cols>
    <col min="1" max="3" width="4.7109375" style="3" customWidth="1"/>
    <col min="4" max="4" width="6.8515625" style="3" customWidth="1"/>
    <col min="5" max="5" width="29.421875" style="3" customWidth="1"/>
    <col min="6" max="6" width="3.57421875" style="3" customWidth="1"/>
    <col min="7" max="7" width="29.421875" style="3" customWidth="1"/>
    <col min="8" max="10" width="3.8515625" style="3" customWidth="1"/>
    <col min="11" max="11" width="6.140625" style="3" customWidth="1"/>
    <col min="12" max="17" width="3.8515625" style="3" customWidth="1"/>
    <col min="18" max="20" width="3.8515625" style="80" customWidth="1"/>
    <col min="21" max="22" width="9.140625" style="81" customWidth="1"/>
    <col min="23" max="16384" width="9.140625" style="1" customWidth="1"/>
  </cols>
  <sheetData>
    <row r="1" spans="1:22" ht="64.5" customHeight="1">
      <c r="A1" s="91" t="s">
        <v>8</v>
      </c>
      <c r="B1" s="91" t="s">
        <v>26</v>
      </c>
      <c r="C1" s="91" t="s">
        <v>10</v>
      </c>
      <c r="D1" s="91" t="s">
        <v>39</v>
      </c>
      <c r="E1" s="94" t="s">
        <v>11</v>
      </c>
      <c r="F1" s="94" t="s">
        <v>12</v>
      </c>
      <c r="G1" s="94" t="s">
        <v>13</v>
      </c>
      <c r="H1" s="95" t="s">
        <v>14</v>
      </c>
      <c r="I1" s="95"/>
      <c r="J1" s="95"/>
      <c r="K1" s="91" t="s">
        <v>15</v>
      </c>
      <c r="L1" s="95" t="s">
        <v>22</v>
      </c>
      <c r="M1" s="95"/>
      <c r="N1" s="95"/>
      <c r="O1" s="95" t="s">
        <v>23</v>
      </c>
      <c r="P1" s="95"/>
      <c r="Q1" s="95"/>
      <c r="R1" s="96" t="s">
        <v>53</v>
      </c>
      <c r="S1" s="96"/>
      <c r="T1" s="96"/>
      <c r="U1" s="100" t="s">
        <v>54</v>
      </c>
      <c r="V1" s="100" t="s">
        <v>55</v>
      </c>
    </row>
    <row r="2" spans="1:26" ht="18" customHeight="1">
      <c r="A2" s="9">
        <v>1</v>
      </c>
      <c r="B2" s="9" t="s">
        <v>27</v>
      </c>
      <c r="C2" s="97"/>
      <c r="D2" s="82"/>
      <c r="E2" s="9" t="str">
        <f>IF(Anmeldung!B13="/",CONCATENATE("Gruppe A Team #",Anmeldung!A13),Anmeldung!B13)</f>
        <v>Team 2, Gruppe A</v>
      </c>
      <c r="F2" s="9" t="s">
        <v>12</v>
      </c>
      <c r="G2" s="9" t="str">
        <f>IF(Anmeldung!B15="/",CONCATENATE("Gruppe A Team #",Anmeldung!A15),Anmeldung!B15)</f>
        <v>Team 4, Gruppe A</v>
      </c>
      <c r="H2" s="79">
        <f aca="true" t="shared" si="0" ref="H2:H13">IF(L2=N2,"",SUM(IF(L2&gt;N2,1,0),IF(O2&gt;Q2,1,0),IF(R2&lt;=T2,0,1)))</f>
      </c>
      <c r="I2" s="37" t="s">
        <v>17</v>
      </c>
      <c r="J2" s="79">
        <f aca="true" t="shared" si="1" ref="J2:J13">IF(L2=N2,"",SUM(IF(L2&lt;N2,1,0),IF(O2&lt;Q2,1,0),IF(R2&gt;=T2,0,1)))</f>
      </c>
      <c r="K2" s="98">
        <f aca="true" t="shared" si="2" ref="K2:K13">SUM(V2-U2)</f>
        <v>0</v>
      </c>
      <c r="L2" s="99"/>
      <c r="M2" s="9" t="s">
        <v>17</v>
      </c>
      <c r="N2" s="99"/>
      <c r="O2" s="99"/>
      <c r="P2" s="9" t="s">
        <v>17</v>
      </c>
      <c r="Q2" s="99"/>
      <c r="R2" s="97"/>
      <c r="S2" s="37" t="s">
        <v>17</v>
      </c>
      <c r="T2" s="97"/>
      <c r="U2" s="78"/>
      <c r="V2" s="78"/>
      <c r="X2"/>
      <c r="Y2"/>
      <c r="Z2"/>
    </row>
    <row r="3" spans="1:26" ht="18" customHeight="1">
      <c r="A3" s="9">
        <f>SUM(A2,1)</f>
        <v>2</v>
      </c>
      <c r="B3" s="9" t="s">
        <v>28</v>
      </c>
      <c r="C3" s="97"/>
      <c r="D3" s="82"/>
      <c r="E3" s="9" t="str">
        <f>IF(Anmeldung!D13="/",CONCATENATE("Gruppe B Team #",Anmeldung!A13),Anmeldung!D13)</f>
        <v>Team 2, Gruppe B</v>
      </c>
      <c r="F3" s="9" t="s">
        <v>12</v>
      </c>
      <c r="G3" s="9" t="str">
        <f>IF(Anmeldung!D15="/",CONCATENATE("Gruppe B Team #",Anmeldung!A15),Anmeldung!D15)</f>
        <v>Team 4, Gruppe B</v>
      </c>
      <c r="H3" s="79">
        <f t="shared" si="0"/>
      </c>
      <c r="I3" s="37" t="s">
        <v>17</v>
      </c>
      <c r="J3" s="79">
        <f t="shared" si="1"/>
      </c>
      <c r="K3" s="98">
        <f t="shared" si="2"/>
        <v>0</v>
      </c>
      <c r="L3" s="99"/>
      <c r="M3" s="9" t="s">
        <v>17</v>
      </c>
      <c r="N3" s="99"/>
      <c r="O3" s="99"/>
      <c r="P3" s="9" t="s">
        <v>17</v>
      </c>
      <c r="Q3" s="99"/>
      <c r="R3" s="97"/>
      <c r="S3" s="37" t="s">
        <v>17</v>
      </c>
      <c r="T3" s="97"/>
      <c r="U3" s="78"/>
      <c r="V3" s="78"/>
      <c r="X3"/>
      <c r="Y3"/>
      <c r="Z3"/>
    </row>
    <row r="4" spans="1:26" ht="18" customHeight="1">
      <c r="A4" s="9">
        <f>SUM(A3,1)</f>
        <v>3</v>
      </c>
      <c r="B4" s="9" t="s">
        <v>27</v>
      </c>
      <c r="C4" s="97"/>
      <c r="D4" s="82"/>
      <c r="E4" s="9" t="str">
        <f>IF(Anmeldung!B12=" / ",CONCATENATE("Gruppe A Team #",Anmeldung!A12),Anmeldung!B12)</f>
        <v>Team 1, Gruppe A</v>
      </c>
      <c r="F4" s="9" t="s">
        <v>12</v>
      </c>
      <c r="G4" s="9" t="str">
        <f>IF(Anmeldung!B14="/",CONCATENATE("Gruppe A Team #",Anmeldung!A14),Anmeldung!B14)</f>
        <v>Team 3, Gruppe A</v>
      </c>
      <c r="H4" s="79">
        <f t="shared" si="0"/>
      </c>
      <c r="I4" s="37" t="s">
        <v>17</v>
      </c>
      <c r="J4" s="79">
        <f t="shared" si="1"/>
      </c>
      <c r="K4" s="98">
        <f t="shared" si="2"/>
        <v>0</v>
      </c>
      <c r="L4" s="99"/>
      <c r="M4" s="9" t="s">
        <v>17</v>
      </c>
      <c r="N4" s="99"/>
      <c r="O4" s="99"/>
      <c r="P4" s="9" t="s">
        <v>17</v>
      </c>
      <c r="Q4" s="99"/>
      <c r="R4" s="97"/>
      <c r="S4" s="37" t="s">
        <v>17</v>
      </c>
      <c r="T4" s="97"/>
      <c r="U4" s="78"/>
      <c r="V4" s="78"/>
      <c r="X4"/>
      <c r="Y4"/>
      <c r="Z4"/>
    </row>
    <row r="5" spans="1:26" ht="18" customHeight="1">
      <c r="A5" s="9">
        <f aca="true" t="shared" si="3" ref="A5:A13">SUM(A4,1)</f>
        <v>4</v>
      </c>
      <c r="B5" s="9" t="s">
        <v>28</v>
      </c>
      <c r="C5" s="97"/>
      <c r="D5" s="82"/>
      <c r="E5" s="9" t="str">
        <f>IF(Anmeldung!D12=" / ",CONCATENATE("Gruppe B Team #",Anmeldung!A12),Anmeldung!D12)</f>
        <v>Team 1, Gruppe B</v>
      </c>
      <c r="F5" s="9" t="s">
        <v>12</v>
      </c>
      <c r="G5" s="9" t="str">
        <f>IF(Anmeldung!D14="/",CONCATENATE("Gruppe B Team #",Anmeldung!A14),Anmeldung!D14)</f>
        <v>Team 3, Gruppe B</v>
      </c>
      <c r="H5" s="79">
        <f t="shared" si="0"/>
      </c>
      <c r="I5" s="37" t="s">
        <v>17</v>
      </c>
      <c r="J5" s="79">
        <f t="shared" si="1"/>
      </c>
      <c r="K5" s="98">
        <f t="shared" si="2"/>
        <v>0</v>
      </c>
      <c r="L5" s="99"/>
      <c r="M5" s="9" t="s">
        <v>17</v>
      </c>
      <c r="N5" s="99"/>
      <c r="O5" s="99"/>
      <c r="P5" s="9" t="s">
        <v>17</v>
      </c>
      <c r="Q5" s="99"/>
      <c r="R5" s="97"/>
      <c r="S5" s="37" t="s">
        <v>17</v>
      </c>
      <c r="T5" s="97"/>
      <c r="U5" s="78"/>
      <c r="V5" s="78"/>
      <c r="X5"/>
      <c r="Y5"/>
      <c r="Z5"/>
    </row>
    <row r="6" spans="1:26" ht="18" customHeight="1">
      <c r="A6" s="9">
        <f t="shared" si="3"/>
        <v>5</v>
      </c>
      <c r="B6" s="9" t="s">
        <v>27</v>
      </c>
      <c r="C6" s="97"/>
      <c r="D6" s="82"/>
      <c r="E6" s="9" t="str">
        <f>IF(Anmeldung!B13="/",CONCATENATE("Gruppe A Team #",Anmeldung!A13),Anmeldung!B13)</f>
        <v>Team 2, Gruppe A</v>
      </c>
      <c r="F6" s="9" t="s">
        <v>12</v>
      </c>
      <c r="G6" s="9" t="str">
        <f>IF(Anmeldung!B14="/",CONCATENATE("Gruppe A Team #",Anmeldung!A14),Anmeldung!B14)</f>
        <v>Team 3, Gruppe A</v>
      </c>
      <c r="H6" s="79">
        <f t="shared" si="0"/>
      </c>
      <c r="I6" s="37" t="s">
        <v>17</v>
      </c>
      <c r="J6" s="79">
        <f t="shared" si="1"/>
      </c>
      <c r="K6" s="98">
        <f t="shared" si="2"/>
        <v>0</v>
      </c>
      <c r="L6" s="99"/>
      <c r="M6" s="9" t="s">
        <v>17</v>
      </c>
      <c r="N6" s="99"/>
      <c r="O6" s="99"/>
      <c r="P6" s="9" t="s">
        <v>17</v>
      </c>
      <c r="Q6" s="99"/>
      <c r="R6" s="97"/>
      <c r="S6" s="37" t="s">
        <v>17</v>
      </c>
      <c r="T6" s="97"/>
      <c r="U6" s="78"/>
      <c r="V6" s="78"/>
      <c r="X6"/>
      <c r="Y6"/>
      <c r="Z6"/>
    </row>
    <row r="7" spans="1:31" s="18" customFormat="1" ht="18" customHeight="1" thickBot="1">
      <c r="A7" s="9">
        <f t="shared" si="3"/>
        <v>6</v>
      </c>
      <c r="B7" s="9" t="s">
        <v>28</v>
      </c>
      <c r="C7" s="97"/>
      <c r="D7" s="82"/>
      <c r="E7" s="9" t="str">
        <f>IF(Anmeldung!D13="/",CONCATENATE("Gruppe B Team #",Anmeldung!A13),Anmeldung!D13)</f>
        <v>Team 2, Gruppe B</v>
      </c>
      <c r="F7" s="9" t="s">
        <v>12</v>
      </c>
      <c r="G7" s="9" t="str">
        <f>IF(Anmeldung!D14="/",CONCATENATE("Gruppe B Team #",Anmeldung!A14),Anmeldung!D14)</f>
        <v>Team 3, Gruppe B</v>
      </c>
      <c r="H7" s="79">
        <f t="shared" si="0"/>
      </c>
      <c r="I7" s="37" t="s">
        <v>17</v>
      </c>
      <c r="J7" s="79">
        <f t="shared" si="1"/>
      </c>
      <c r="K7" s="98">
        <f t="shared" si="2"/>
        <v>0</v>
      </c>
      <c r="L7" s="99"/>
      <c r="M7" s="9" t="s">
        <v>17</v>
      </c>
      <c r="N7" s="99"/>
      <c r="O7" s="99"/>
      <c r="P7" s="9" t="s">
        <v>17</v>
      </c>
      <c r="Q7" s="99"/>
      <c r="R7" s="97"/>
      <c r="S7" s="37" t="s">
        <v>17</v>
      </c>
      <c r="T7" s="97"/>
      <c r="U7" s="78"/>
      <c r="V7" s="78"/>
      <c r="W7" s="19"/>
      <c r="X7" s="17"/>
      <c r="Y7" s="17"/>
      <c r="Z7" s="17"/>
      <c r="AA7" s="19"/>
      <c r="AB7" s="19"/>
      <c r="AC7" s="19"/>
      <c r="AD7" s="19"/>
      <c r="AE7" s="19"/>
    </row>
    <row r="8" spans="1:26" ht="18" customHeight="1">
      <c r="A8" s="9">
        <f t="shared" si="3"/>
        <v>7</v>
      </c>
      <c r="B8" s="9" t="s">
        <v>27</v>
      </c>
      <c r="C8" s="97"/>
      <c r="D8" s="82"/>
      <c r="E8" s="9" t="str">
        <f>IF(Anmeldung!B12=" / ",CONCATENATE("Gruppe A Team #",Anmeldung!A12),Anmeldung!B12)</f>
        <v>Team 1, Gruppe A</v>
      </c>
      <c r="F8" s="9" t="s">
        <v>12</v>
      </c>
      <c r="G8" s="9" t="str">
        <f>IF(Anmeldung!B15="/",CONCATENATE("Gruppe A Team #",Anmeldung!A15),Anmeldung!B15)</f>
        <v>Team 4, Gruppe A</v>
      </c>
      <c r="H8" s="79">
        <f t="shared" si="0"/>
      </c>
      <c r="I8" s="37" t="s">
        <v>17</v>
      </c>
      <c r="J8" s="79">
        <f t="shared" si="1"/>
      </c>
      <c r="K8" s="98">
        <f t="shared" si="2"/>
        <v>0</v>
      </c>
      <c r="L8" s="99"/>
      <c r="M8" s="9" t="s">
        <v>17</v>
      </c>
      <c r="N8" s="99"/>
      <c r="O8" s="99"/>
      <c r="P8" s="9" t="s">
        <v>17</v>
      </c>
      <c r="Q8" s="99"/>
      <c r="R8" s="97"/>
      <c r="S8" s="37" t="s">
        <v>17</v>
      </c>
      <c r="T8" s="97"/>
      <c r="U8" s="78"/>
      <c r="V8" s="78"/>
      <c r="X8"/>
      <c r="Y8"/>
      <c r="Z8"/>
    </row>
    <row r="9" spans="1:31" s="18" customFormat="1" ht="18" customHeight="1" thickBot="1">
      <c r="A9" s="9">
        <f t="shared" si="3"/>
        <v>8</v>
      </c>
      <c r="B9" s="9" t="s">
        <v>28</v>
      </c>
      <c r="C9" s="97"/>
      <c r="D9" s="82"/>
      <c r="E9" s="9" t="str">
        <f>IF(Anmeldung!D12=" / ",CONCATENATE("Gruppe B Team #",Anmeldung!A12),Anmeldung!D12)</f>
        <v>Team 1, Gruppe B</v>
      </c>
      <c r="F9" s="9" t="s">
        <v>12</v>
      </c>
      <c r="G9" s="9" t="str">
        <f>IF(Anmeldung!D15="/",CONCATENATE("Gruppe B Team #",Anmeldung!A15),Anmeldung!D15)</f>
        <v>Team 4, Gruppe B</v>
      </c>
      <c r="H9" s="79">
        <f t="shared" si="0"/>
      </c>
      <c r="I9" s="37" t="s">
        <v>17</v>
      </c>
      <c r="J9" s="79">
        <f t="shared" si="1"/>
      </c>
      <c r="K9" s="98">
        <f t="shared" si="2"/>
        <v>0</v>
      </c>
      <c r="L9" s="99"/>
      <c r="M9" s="9" t="s">
        <v>17</v>
      </c>
      <c r="N9" s="99"/>
      <c r="O9" s="99"/>
      <c r="P9" s="9" t="s">
        <v>17</v>
      </c>
      <c r="Q9" s="99"/>
      <c r="R9" s="97"/>
      <c r="S9" s="37" t="s">
        <v>17</v>
      </c>
      <c r="T9" s="97"/>
      <c r="U9" s="78"/>
      <c r="V9" s="78"/>
      <c r="W9" s="19"/>
      <c r="X9" s="17"/>
      <c r="Y9" s="17"/>
      <c r="Z9" s="17"/>
      <c r="AA9" s="19"/>
      <c r="AB9" s="19"/>
      <c r="AC9" s="19"/>
      <c r="AD9" s="19"/>
      <c r="AE9" s="19"/>
    </row>
    <row r="10" spans="1:26" ht="18" customHeight="1">
      <c r="A10" s="9">
        <f t="shared" si="3"/>
        <v>9</v>
      </c>
      <c r="B10" s="9" t="s">
        <v>27</v>
      </c>
      <c r="C10" s="97"/>
      <c r="D10" s="82"/>
      <c r="E10" s="9" t="str">
        <f>IF(Anmeldung!B14="/",CONCATENATE("Gruppe A Team #",Anmeldung!A14),Anmeldung!B14)</f>
        <v>Team 3, Gruppe A</v>
      </c>
      <c r="F10" s="9" t="s">
        <v>12</v>
      </c>
      <c r="G10" s="9" t="str">
        <f>IF(Anmeldung!B15="/",CONCATENATE("Gruppe A Team #",Anmeldung!A15),Anmeldung!B15)</f>
        <v>Team 4, Gruppe A</v>
      </c>
      <c r="H10" s="79">
        <f t="shared" si="0"/>
      </c>
      <c r="I10" s="37" t="s">
        <v>17</v>
      </c>
      <c r="J10" s="79">
        <f t="shared" si="1"/>
      </c>
      <c r="K10" s="98">
        <f t="shared" si="2"/>
        <v>0</v>
      </c>
      <c r="L10" s="99"/>
      <c r="M10" s="9" t="s">
        <v>17</v>
      </c>
      <c r="N10" s="99"/>
      <c r="O10" s="99"/>
      <c r="P10" s="9" t="s">
        <v>17</v>
      </c>
      <c r="Q10" s="99"/>
      <c r="R10" s="97"/>
      <c r="S10" s="37" t="s">
        <v>17</v>
      </c>
      <c r="T10" s="97"/>
      <c r="U10" s="78"/>
      <c r="V10" s="78"/>
      <c r="X10"/>
      <c r="Y10"/>
      <c r="Z10"/>
    </row>
    <row r="11" spans="1:26" ht="18" customHeight="1">
      <c r="A11" s="9">
        <f t="shared" si="3"/>
        <v>10</v>
      </c>
      <c r="B11" s="9" t="s">
        <v>28</v>
      </c>
      <c r="C11" s="97"/>
      <c r="D11" s="82"/>
      <c r="E11" s="9" t="str">
        <f>IF(Anmeldung!D14="/",CONCATENATE("Gruppe B Team #",Anmeldung!A14),Anmeldung!D14)</f>
        <v>Team 3, Gruppe B</v>
      </c>
      <c r="F11" s="9" t="s">
        <v>12</v>
      </c>
      <c r="G11" s="9" t="str">
        <f>IF(Anmeldung!D15="/",CONCATENATE("Gruppe B Team #",Anmeldung!A15),Anmeldung!D15)</f>
        <v>Team 4, Gruppe B</v>
      </c>
      <c r="H11" s="79">
        <f t="shared" si="0"/>
      </c>
      <c r="I11" s="37" t="s">
        <v>17</v>
      </c>
      <c r="J11" s="79">
        <f t="shared" si="1"/>
      </c>
      <c r="K11" s="98">
        <f t="shared" si="2"/>
        <v>0</v>
      </c>
      <c r="L11" s="99"/>
      <c r="M11" s="9" t="s">
        <v>17</v>
      </c>
      <c r="N11" s="99"/>
      <c r="O11" s="99"/>
      <c r="P11" s="9" t="s">
        <v>17</v>
      </c>
      <c r="Q11" s="99"/>
      <c r="R11" s="97"/>
      <c r="S11" s="37" t="s">
        <v>17</v>
      </c>
      <c r="T11" s="97"/>
      <c r="U11" s="78"/>
      <c r="V11" s="78"/>
      <c r="X11"/>
      <c r="Y11"/>
      <c r="Z11"/>
    </row>
    <row r="12" spans="1:26" ht="18" customHeight="1">
      <c r="A12" s="9">
        <f t="shared" si="3"/>
        <v>11</v>
      </c>
      <c r="B12" s="9" t="s">
        <v>27</v>
      </c>
      <c r="C12" s="97"/>
      <c r="D12" s="82"/>
      <c r="E12" s="9" t="str">
        <f>IF(Anmeldung!B12=" / ",CONCATENATE("Gruppe A Team #",Anmeldung!A12),Anmeldung!B12)</f>
        <v>Team 1, Gruppe A</v>
      </c>
      <c r="F12" s="9" t="s">
        <v>12</v>
      </c>
      <c r="G12" s="9" t="str">
        <f>IF(Anmeldung!B13="/",CONCATENATE("Gruppe A Team #",Anmeldung!A13),Anmeldung!B13)</f>
        <v>Team 2, Gruppe A</v>
      </c>
      <c r="H12" s="79">
        <f t="shared" si="0"/>
      </c>
      <c r="I12" s="37" t="s">
        <v>17</v>
      </c>
      <c r="J12" s="79">
        <f t="shared" si="1"/>
      </c>
      <c r="K12" s="98">
        <f t="shared" si="2"/>
        <v>0</v>
      </c>
      <c r="L12" s="99"/>
      <c r="M12" s="9" t="s">
        <v>17</v>
      </c>
      <c r="N12" s="99"/>
      <c r="O12" s="99"/>
      <c r="P12" s="9" t="s">
        <v>17</v>
      </c>
      <c r="Q12" s="99"/>
      <c r="R12" s="97"/>
      <c r="S12" s="37" t="s">
        <v>17</v>
      </c>
      <c r="T12" s="97"/>
      <c r="U12" s="78"/>
      <c r="V12" s="78"/>
      <c r="X12"/>
      <c r="Y12"/>
      <c r="Z12"/>
    </row>
    <row r="13" spans="1:26" ht="18" customHeight="1">
      <c r="A13" s="9">
        <f t="shared" si="3"/>
        <v>12</v>
      </c>
      <c r="B13" s="9" t="s">
        <v>28</v>
      </c>
      <c r="C13" s="97"/>
      <c r="D13" s="82"/>
      <c r="E13" s="9" t="str">
        <f>IF(Anmeldung!D12=" / ",CONCATENATE("Gruppe B Team #",Anmeldung!A12),Anmeldung!D12)</f>
        <v>Team 1, Gruppe B</v>
      </c>
      <c r="F13" s="9" t="s">
        <v>12</v>
      </c>
      <c r="G13" s="9" t="str">
        <f>IF(Anmeldung!D13="/",CONCATENATE("Gruppe B Team #",Anmeldung!A13),Anmeldung!D13)</f>
        <v>Team 2, Gruppe B</v>
      </c>
      <c r="H13" s="79">
        <f t="shared" si="0"/>
      </c>
      <c r="I13" s="37" t="s">
        <v>17</v>
      </c>
      <c r="J13" s="79">
        <f t="shared" si="1"/>
      </c>
      <c r="K13" s="98">
        <f t="shared" si="2"/>
        <v>0</v>
      </c>
      <c r="L13" s="99"/>
      <c r="M13" s="9" t="s">
        <v>17</v>
      </c>
      <c r="N13" s="99"/>
      <c r="O13" s="99"/>
      <c r="P13" s="9" t="s">
        <v>17</v>
      </c>
      <c r="Q13" s="99"/>
      <c r="R13" s="97"/>
      <c r="S13" s="37" t="s">
        <v>17</v>
      </c>
      <c r="T13" s="97"/>
      <c r="U13" s="78"/>
      <c r="V13" s="78"/>
      <c r="X13"/>
      <c r="Y13"/>
      <c r="Z13"/>
    </row>
    <row r="14" spans="17:24" ht="15">
      <c r="Q14" s="83"/>
      <c r="R14" s="84"/>
      <c r="S14" s="85"/>
      <c r="T14" s="84"/>
      <c r="U14" s="86"/>
      <c r="V14" s="86"/>
      <c r="W14" s="87"/>
      <c r="X14" s="87"/>
    </row>
    <row r="15" spans="1:24" ht="15">
      <c r="A15" s="77"/>
      <c r="Q15" s="83"/>
      <c r="R15" s="84"/>
      <c r="S15" s="85"/>
      <c r="T15" s="84"/>
      <c r="U15" s="86"/>
      <c r="V15" s="86"/>
      <c r="W15" s="87"/>
      <c r="X15" s="87"/>
    </row>
    <row r="16" spans="1:24" ht="15">
      <c r="A16" s="77"/>
      <c r="Q16" s="83"/>
      <c r="R16" s="85"/>
      <c r="S16" s="85"/>
      <c r="T16" s="85"/>
      <c r="U16" s="88"/>
      <c r="V16" s="88"/>
      <c r="W16" s="87"/>
      <c r="X16" s="87"/>
    </row>
  </sheetData>
  <sheetProtection password="CCA4" sheet="1" formatCells="0" formatColumns="0" formatRows="0" selectLockedCells="1"/>
  <printOptions horizontalCentered="1" verticalCentered="1"/>
  <pageMargins left="0.7874015748031497" right="0.7874015748031497" top="0.9" bottom="0.44" header="0.5118110236220472" footer="0.44"/>
  <pageSetup horizontalDpi="600" verticalDpi="600" orientation="landscape" paperSize="9" scale="95" r:id="rId1"/>
  <headerFooter alignWithMargins="0">
    <oddHeader>&amp;C&amp;12Spielplan - Resultate Gruppenspiele Vorrunde 8 Teams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J2" sqref="J2"/>
    </sheetView>
  </sheetViews>
  <sheetFormatPr defaultColWidth="11.421875" defaultRowHeight="12.75"/>
  <cols>
    <col min="1" max="1" width="16.8515625" style="28" customWidth="1"/>
    <col min="2" max="2" width="3.7109375" style="29" customWidth="1"/>
    <col min="3" max="3" width="1.57421875" style="29" bestFit="1" customWidth="1"/>
    <col min="4" max="4" width="3.7109375" style="29" customWidth="1"/>
    <col min="5" max="5" width="4.28125" style="29" customWidth="1"/>
    <col min="6" max="6" width="4.7109375" style="29" customWidth="1"/>
    <col min="7" max="7" width="1.57421875" style="29" bestFit="1" customWidth="1"/>
    <col min="8" max="8" width="4.7109375" style="29" customWidth="1"/>
    <col min="9" max="9" width="9.57421875" style="29" customWidth="1"/>
    <col min="10" max="10" width="4.7109375" style="29" customWidth="1"/>
    <col min="11" max="11" width="9.00390625" style="50" hidden="1" customWidth="1"/>
    <col min="12" max="12" width="5.8515625" style="28" customWidth="1"/>
    <col min="13" max="13" width="3.00390625" style="2" customWidth="1"/>
    <col min="14" max="14" width="29.00390625" style="0" customWidth="1"/>
    <col min="15" max="15" width="3.7109375" style="0" hidden="1" customWidth="1"/>
    <col min="16" max="16384" width="11.421875" style="28" customWidth="1"/>
  </cols>
  <sheetData>
    <row r="1" spans="1:14" ht="24" thickBot="1" thickTop="1">
      <c r="A1" s="25" t="s">
        <v>24</v>
      </c>
      <c r="B1" s="123" t="s">
        <v>29</v>
      </c>
      <c r="C1" s="122"/>
      <c r="D1" s="124"/>
      <c r="E1" s="45" t="s">
        <v>31</v>
      </c>
      <c r="F1" s="122" t="s">
        <v>32</v>
      </c>
      <c r="G1" s="122"/>
      <c r="H1" s="122"/>
      <c r="I1" s="36" t="s">
        <v>33</v>
      </c>
      <c r="J1" s="38" t="s">
        <v>34</v>
      </c>
      <c r="K1" s="60" t="s">
        <v>21</v>
      </c>
      <c r="L1" s="35"/>
      <c r="M1" s="16" t="s">
        <v>0</v>
      </c>
      <c r="N1" s="14" t="s">
        <v>5</v>
      </c>
    </row>
    <row r="2" spans="1:15" ht="13.5" thickTop="1">
      <c r="A2" s="24" t="str">
        <f>Anmeldung!B12</f>
        <v>Team 1, Gruppe A</v>
      </c>
      <c r="B2" s="22">
        <f>SUM(Vorrunde!H12,Vorrunde!H4,Vorrunde!H8)</f>
        <v>0</v>
      </c>
      <c r="C2" s="29" t="s">
        <v>30</v>
      </c>
      <c r="D2" s="31">
        <f>SUM(Vorrunde!J12,Vorrunde!J4,Vorrunde!J8)</f>
        <v>0</v>
      </c>
      <c r="E2" s="46">
        <f>SUM(B2-D2)</f>
        <v>0</v>
      </c>
      <c r="F2" s="29">
        <f>SUM(Vorrunde!L12,Vorrunde!O12,Vorrunde!R12,Vorrunde!L4,Vorrunde!O4,Vorrunde!R4,Vorrunde!L8,Vorrunde!O8,Vorrunde!R8)</f>
        <v>0</v>
      </c>
      <c r="G2" s="29" t="s">
        <v>30</v>
      </c>
      <c r="H2" s="29">
        <f>SUM(Vorrunde!N12,Vorrunde!Q12,Vorrunde!T12,Vorrunde!N4,Vorrunde!Q4,Vorrunde!T4,Vorrunde!N8,Vorrunde!Q8,Vorrunde!T8)</f>
        <v>0</v>
      </c>
      <c r="I2" s="43" t="str">
        <f>IF((H2=0),"Quotient",F2/H2)</f>
        <v>Quotient</v>
      </c>
      <c r="J2" s="40">
        <f>RANK(B2,$B$2:$B$5)</f>
        <v>1</v>
      </c>
      <c r="K2" s="61" t="str">
        <f>A2</f>
        <v>Team 1, Gruppe A</v>
      </c>
      <c r="L2" s="35"/>
      <c r="M2" s="33">
        <v>1</v>
      </c>
      <c r="N2" s="4" t="str">
        <f>IF(B2+B3+B4+B5=0,"Team 1, Gruppe A",VLOOKUP(1,J2:K5,2,FALSE))</f>
        <v>Team 1, Gruppe A</v>
      </c>
      <c r="O2" s="10" t="s">
        <v>35</v>
      </c>
    </row>
    <row r="3" spans="1:15" ht="12.75">
      <c r="A3" s="24" t="str">
        <f>Anmeldung!B13</f>
        <v>Team 2, Gruppe A</v>
      </c>
      <c r="B3" s="22">
        <f>SUM(Vorrunde!J12,Vorrunde!H2,Vorrunde!H6)</f>
        <v>0</v>
      </c>
      <c r="C3" s="29" t="s">
        <v>30</v>
      </c>
      <c r="D3" s="31">
        <f>SUM(Vorrunde!H12,Vorrunde!J2,Vorrunde!J6)</f>
        <v>0</v>
      </c>
      <c r="E3" s="46">
        <f>SUM(B3-D3)</f>
        <v>0</v>
      </c>
      <c r="F3" s="29">
        <f>SUM(Vorrunde!N12,Vorrunde!Q12,Vorrunde!T12,Vorrunde!L2,Vorrunde!O2,Vorrunde!T2,Vorrunde!L6,Vorrunde!O6,Vorrunde!T6)</f>
        <v>0</v>
      </c>
      <c r="G3" s="29" t="s">
        <v>30</v>
      </c>
      <c r="H3" s="29">
        <f>SUM(Vorrunde!L12,Vorrunde!O12,Vorrunde!R12,Vorrunde!N2,Vorrunde!Q2,Vorrunde!T2,Vorrunde!N6,Vorrunde!Q6,Vorrunde!T6)</f>
        <v>0</v>
      </c>
      <c r="I3" s="43" t="str">
        <f>IF((H3=0),"Quotient",F3/H3)</f>
        <v>Quotient</v>
      </c>
      <c r="J3" s="40">
        <f>RANK(B3,$B$2:$B$5)</f>
        <v>1</v>
      </c>
      <c r="K3" s="61" t="str">
        <f>A3</f>
        <v>Team 2, Gruppe A</v>
      </c>
      <c r="L3" s="35"/>
      <c r="M3" s="34">
        <v>2</v>
      </c>
      <c r="N3" s="5" t="str">
        <f>IF(B7+B8+B9+B10=0,"Team 1, Gruppe B",VLOOKUP(1,J7:K10,2,FALSE))</f>
        <v>Team 1, Gruppe B</v>
      </c>
      <c r="O3" s="10" t="s">
        <v>36</v>
      </c>
    </row>
    <row r="4" spans="1:15" ht="12.75">
      <c r="A4" s="24" t="str">
        <f>Anmeldung!B14</f>
        <v>Team 3, Gruppe A</v>
      </c>
      <c r="B4" s="22">
        <f>SUM(Vorrunde!H10,Vorrunde!J4,Vorrunde!J6)</f>
        <v>0</v>
      </c>
      <c r="C4" s="29" t="s">
        <v>30</v>
      </c>
      <c r="D4" s="31">
        <f>SUM(Vorrunde!J10,Vorrunde!H4,Vorrunde!H6)</f>
        <v>0</v>
      </c>
      <c r="E4" s="46">
        <f>SUM(B4-D4)</f>
        <v>0</v>
      </c>
      <c r="F4" s="29">
        <f>SUM(Vorrunde!L10,Vorrunde!O10,Vorrunde!R10,Vorrunde!N4,Vorrunde!Q4,Vorrunde!T4,Vorrunde!N6,Vorrunde!Q6,Vorrunde!T6)</f>
        <v>0</v>
      </c>
      <c r="G4" s="29" t="s">
        <v>30</v>
      </c>
      <c r="H4" s="29">
        <f>SUM(Vorrunde!N10,Vorrunde!Q10,Vorrunde!T10,Vorrunde!L4,Vorrunde!O4,Vorrunde!R4,Vorrunde!L6,Vorrunde!O6,Vorrunde!R6)</f>
        <v>0</v>
      </c>
      <c r="I4" s="43" t="str">
        <f>IF((H4=0),"Quotient",F4/H4)</f>
        <v>Quotient</v>
      </c>
      <c r="J4" s="40">
        <f>RANK(B4,$B$2:$B$5)</f>
        <v>1</v>
      </c>
      <c r="K4" s="61" t="str">
        <f>A4</f>
        <v>Team 3, Gruppe A</v>
      </c>
      <c r="L4" s="35"/>
      <c r="M4" s="34">
        <v>3</v>
      </c>
      <c r="N4" s="5" t="str">
        <f>IF(B2+B3+B4+B5=0,"Team 2, Gruppe A",VLOOKUP(2,J2:K5,2,FALSE))</f>
        <v>Team 2, Gruppe A</v>
      </c>
      <c r="O4" s="10" t="s">
        <v>38</v>
      </c>
    </row>
    <row r="5" spans="1:15" ht="12.75">
      <c r="A5" s="26" t="str">
        <f>Anmeldung!B15</f>
        <v>Team 4, Gruppe A</v>
      </c>
      <c r="B5" s="23">
        <f>SUM(Vorrunde!J10,Vorrunde!J2,Vorrunde!J8)</f>
        <v>0</v>
      </c>
      <c r="C5" s="30" t="s">
        <v>30</v>
      </c>
      <c r="D5" s="32">
        <f>SUM(Vorrunde!H10,Vorrunde!H2,Vorrunde!H8)</f>
        <v>0</v>
      </c>
      <c r="E5" s="47">
        <f>SUM(B5-D5)</f>
        <v>0</v>
      </c>
      <c r="F5" s="30">
        <f>SUM(Vorrunde!N10,Vorrunde!Q10,Vorrunde!T10,Vorrunde!N2,Vorrunde!Q2,Vorrunde!T2,Vorrunde!N8,Vorrunde!Q8,Vorrunde!T8)</f>
        <v>0</v>
      </c>
      <c r="G5" s="30" t="s">
        <v>30</v>
      </c>
      <c r="H5" s="30">
        <f>SUM(Vorrunde!L10,Vorrunde!O10,Vorrunde!L2,Vorrunde!O2,Vorrunde!L8,Vorrunde!O8)</f>
        <v>0</v>
      </c>
      <c r="I5" s="44" t="str">
        <f>IF((H5=0),"Quotient",F5/H5)</f>
        <v>Quotient</v>
      </c>
      <c r="J5" s="41">
        <f>RANK(B5,$B$2:$B$5)</f>
        <v>1</v>
      </c>
      <c r="K5" s="62" t="str">
        <f>A5</f>
        <v>Team 4, Gruppe A</v>
      </c>
      <c r="L5" s="35"/>
      <c r="M5" s="34">
        <v>4</v>
      </c>
      <c r="N5" s="5" t="str">
        <f>IF(B7+B8+B9+B10=0,"Team 2, Gruppe B",VLOOKUP(2,J7:K10,2,FALSE))</f>
        <v>Team 2, Gruppe B</v>
      </c>
      <c r="O5" s="10" t="s">
        <v>37</v>
      </c>
    </row>
    <row r="6" spans="1:15" ht="12.75">
      <c r="A6" s="57" t="s">
        <v>25</v>
      </c>
      <c r="B6" s="22"/>
      <c r="C6" s="58"/>
      <c r="D6" s="59"/>
      <c r="E6" s="46"/>
      <c r="G6" s="58"/>
      <c r="I6" s="43"/>
      <c r="J6" s="39"/>
      <c r="K6" s="61"/>
      <c r="L6" s="35"/>
      <c r="M6" s="8">
        <v>5</v>
      </c>
      <c r="N6" s="5" t="str">
        <f>IF(B2+B3+B4+B5=0,"Team 3, Gruppe A",VLOOKUP(3,J2:K5,2,FALSE))</f>
        <v>Team 3, Gruppe A</v>
      </c>
      <c r="O6" s="10" t="s">
        <v>40</v>
      </c>
    </row>
    <row r="7" spans="1:15" ht="12.75">
      <c r="A7" s="24" t="str">
        <f>Anmeldung!D12</f>
        <v>Team 1, Gruppe B</v>
      </c>
      <c r="B7" s="22">
        <f>SUM(Vorrunde!H13,Vorrunde!H5,Vorrunde!H9)</f>
        <v>0</v>
      </c>
      <c r="C7" s="29" t="s">
        <v>30</v>
      </c>
      <c r="D7" s="31">
        <f>SUM(Vorrunde!J13,Vorrunde!J5,Vorrunde!J9)</f>
        <v>0</v>
      </c>
      <c r="E7" s="46">
        <f>SUM(B7-D7)</f>
        <v>0</v>
      </c>
      <c r="F7" s="29">
        <f>SUM(Vorrunde!L13,Vorrunde!O13,Vorrunde!R13,Vorrunde!L5,Vorrunde!O5,Vorrunde!R5,Vorrunde!L9,Vorrunde!O9,Vorrunde!R9)</f>
        <v>0</v>
      </c>
      <c r="G7" s="29" t="s">
        <v>30</v>
      </c>
      <c r="H7" s="29">
        <f>SUM(Vorrunde!N13,Vorrunde!Q13,Vorrunde!T13,Vorrunde!N5,Vorrunde!Q5,Vorrunde!T5,Vorrunde!N9,Vorrunde!Q9,Vorrunde!T9)</f>
        <v>0</v>
      </c>
      <c r="I7" s="43" t="str">
        <f>IF((H7=0),"Quotient",F7/H7)</f>
        <v>Quotient</v>
      </c>
      <c r="J7" s="40">
        <f>RANK(B7,$B$7:$B$10)</f>
        <v>1</v>
      </c>
      <c r="K7" s="61" t="str">
        <f>A7</f>
        <v>Team 1, Gruppe B</v>
      </c>
      <c r="L7" s="35"/>
      <c r="M7" s="8">
        <v>6</v>
      </c>
      <c r="N7" s="5" t="str">
        <f>IF(B7+B8+B9+B10=0,"Team 3, Gruppe B",VLOOKUP(3,J7:K10,2,FALSE))</f>
        <v>Team 3, Gruppe B</v>
      </c>
      <c r="O7" s="10" t="s">
        <v>41</v>
      </c>
    </row>
    <row r="8" spans="1:15" ht="12.75">
      <c r="A8" s="24" t="str">
        <f>Anmeldung!D13</f>
        <v>Team 2, Gruppe B</v>
      </c>
      <c r="B8" s="22">
        <f>SUM(Vorrunde!J13,Vorrunde!H3,Vorrunde!H7)</f>
        <v>0</v>
      </c>
      <c r="C8" s="29" t="s">
        <v>30</v>
      </c>
      <c r="D8" s="31">
        <f>SUM(Vorrunde!H13,Vorrunde!J3,Vorrunde!J7)</f>
        <v>0</v>
      </c>
      <c r="E8" s="46">
        <f>SUM(B8-D8)</f>
        <v>0</v>
      </c>
      <c r="F8" s="29">
        <f>SUM(Vorrunde!N13,Vorrunde!Q13,Vorrunde!T13,Vorrunde!L3,Vorrunde!O3,Vorrunde!R3,Vorrunde!L7,Vorrunde!O7,Vorrunde!R7)</f>
        <v>0</v>
      </c>
      <c r="G8" s="29" t="s">
        <v>30</v>
      </c>
      <c r="H8" s="29">
        <f>SUM(Vorrunde!L13,Vorrunde!O13,Vorrunde!R13,Vorrunde!N3,Vorrunde!Q3,Vorrunde!T3,Vorrunde!N7,Vorrunde!Q7,Vorrunde!T7)</f>
        <v>0</v>
      </c>
      <c r="I8" s="43" t="str">
        <f>IF((H8=0),"Quotient",F8/H8)</f>
        <v>Quotient</v>
      </c>
      <c r="J8" s="40">
        <f>RANK(B8,$B$7:$B$10)</f>
        <v>1</v>
      </c>
      <c r="K8" s="61" t="str">
        <f>A8</f>
        <v>Team 2, Gruppe B</v>
      </c>
      <c r="M8" s="101" t="s">
        <v>34</v>
      </c>
      <c r="N8" s="56"/>
      <c r="O8" s="10"/>
    </row>
    <row r="9" spans="1:15" ht="12.75">
      <c r="A9" s="24" t="str">
        <f>Anmeldung!D14</f>
        <v>Team 3, Gruppe B</v>
      </c>
      <c r="B9" s="22">
        <f>SUM(Vorrunde!H11,Vorrunde!J5,Vorrunde!J7)</f>
        <v>0</v>
      </c>
      <c r="C9" s="29" t="s">
        <v>30</v>
      </c>
      <c r="D9" s="31">
        <f>SUM(Vorrunde!J11,Vorrunde!H5,Vorrunde!H7)</f>
        <v>0</v>
      </c>
      <c r="E9" s="46">
        <f>SUM(B9-D9)</f>
        <v>0</v>
      </c>
      <c r="F9" s="29">
        <f>SUM(Vorrunde!L11,Vorrunde!O11,Vorrunde!R11,Vorrunde!N5,Vorrunde!Q5,Vorrunde!T5,Vorrunde!N7,Vorrunde!Q7,Vorrunde!T7)</f>
        <v>0</v>
      </c>
      <c r="G9" s="29" t="s">
        <v>30</v>
      </c>
      <c r="H9" s="29">
        <f>SUM(Vorrunde!N11,Vorrunde!Q11,Vorrunde!T11,Vorrunde!L5,Vorrunde!O5,Vorrunde!R5,Vorrunde!L7,Vorrunde!O7,Vorrunde!R7)</f>
        <v>0</v>
      </c>
      <c r="I9" s="43" t="str">
        <f>IF((H9=0),"Quotient",F9/H9)</f>
        <v>Quotient</v>
      </c>
      <c r="J9" s="40">
        <f>RANK(B9,$B$7:$B$10)</f>
        <v>1</v>
      </c>
      <c r="K9" s="61" t="str">
        <f>A9</f>
        <v>Team 3, Gruppe B</v>
      </c>
      <c r="M9" s="8">
        <v>7</v>
      </c>
      <c r="N9" s="5" t="str">
        <f>IF(B2+B3+B4+B5=0,"Team 4, Gruppe A",VLOOKUP(4,J2:K5,2,FALSE))</f>
        <v>Team 4, Gruppe A</v>
      </c>
      <c r="O9" s="10" t="s">
        <v>45</v>
      </c>
    </row>
    <row r="10" spans="1:15" ht="12.75">
      <c r="A10" s="26" t="str">
        <f>Anmeldung!D15</f>
        <v>Team 4, Gruppe B</v>
      </c>
      <c r="B10" s="23">
        <f>SUM(Vorrunde!J11,Vorrunde!J3,Vorrunde!J9)</f>
        <v>0</v>
      </c>
      <c r="C10" s="30" t="s">
        <v>30</v>
      </c>
      <c r="D10" s="32">
        <f>SUM(Vorrunde!H11,Vorrunde!H3,Vorrunde!H9)</f>
        <v>0</v>
      </c>
      <c r="E10" s="47">
        <f>SUM(B10-D10)</f>
        <v>0</v>
      </c>
      <c r="F10" s="30">
        <f>SUM(Vorrunde!N11,Vorrunde!Q11,Vorrunde!T11,Vorrunde!N3,Vorrunde!Q3,Vorrunde!T3,Vorrunde!N9,Vorrunde!Q9,Vorrunde!T9)</f>
        <v>0</v>
      </c>
      <c r="G10" s="30" t="s">
        <v>30</v>
      </c>
      <c r="H10" s="30">
        <f>SUM(Vorrunde!L11,Vorrunde!O11,Vorrunde!R11,Vorrunde!L3,Vorrunde!O3,Vorrunde!R3,Vorrunde!L9,Vorrunde!O9,Vorrunde!R9)</f>
        <v>0</v>
      </c>
      <c r="I10" s="44" t="str">
        <f>IF((H10=0),"Quotient",F10/H10)</f>
        <v>Quotient</v>
      </c>
      <c r="J10" s="41">
        <f>RANK(B10,$B$7:$B$10)</f>
        <v>1</v>
      </c>
      <c r="K10" s="62" t="str">
        <f>A10</f>
        <v>Team 4, Gruppe B</v>
      </c>
      <c r="M10" s="8">
        <v>8</v>
      </c>
      <c r="N10" s="5" t="str">
        <f>IF(B7+B8+B9+B10=0,"Team 4, Gruppe B",VLOOKUP(4,J7:K10,2,FALSE))</f>
        <v>Team 4, Gruppe B</v>
      </c>
      <c r="O10" s="10" t="s">
        <v>44</v>
      </c>
    </row>
    <row r="11" spans="13:15" ht="12.75">
      <c r="M11" s="19"/>
      <c r="N11" s="56"/>
      <c r="O11" s="10"/>
    </row>
    <row r="12" spans="1:16" ht="12.75">
      <c r="A12" s="105" t="s">
        <v>60</v>
      </c>
      <c r="B12" s="103"/>
      <c r="C12" s="104"/>
      <c r="D12" s="104"/>
      <c r="E12" s="104"/>
      <c r="F12" s="104"/>
      <c r="G12" s="104"/>
      <c r="H12" s="104"/>
      <c r="J12" s="105" t="s">
        <v>61</v>
      </c>
      <c r="K12" s="108"/>
      <c r="L12" s="106"/>
      <c r="M12" s="106"/>
      <c r="N12" s="106"/>
      <c r="O12" s="106"/>
      <c r="P12" s="107"/>
    </row>
    <row r="13" spans="1:16" ht="12.75">
      <c r="A13" s="108" t="s">
        <v>62</v>
      </c>
      <c r="B13" s="103"/>
      <c r="C13" s="104"/>
      <c r="D13" s="104"/>
      <c r="E13" s="104"/>
      <c r="F13" s="104"/>
      <c r="G13" s="104"/>
      <c r="H13" s="104"/>
      <c r="J13" s="108" t="s">
        <v>62</v>
      </c>
      <c r="K13" s="108"/>
      <c r="L13" s="106"/>
      <c r="M13" s="106"/>
      <c r="N13" s="106"/>
      <c r="O13" s="106"/>
      <c r="P13" s="107"/>
    </row>
    <row r="14" spans="1:16" ht="12.75">
      <c r="A14" s="108"/>
      <c r="B14" s="103"/>
      <c r="C14" s="104"/>
      <c r="D14" s="104"/>
      <c r="E14" s="104"/>
      <c r="F14" s="104"/>
      <c r="G14" s="104"/>
      <c r="H14" s="104"/>
      <c r="J14" s="108"/>
      <c r="K14" s="108"/>
      <c r="L14" s="106"/>
      <c r="M14" s="106"/>
      <c r="N14" s="106"/>
      <c r="O14" s="106"/>
      <c r="P14" s="107"/>
    </row>
    <row r="15" spans="1:16" ht="12.75">
      <c r="A15" s="105" t="s">
        <v>63</v>
      </c>
      <c r="B15" s="103"/>
      <c r="C15" s="104"/>
      <c r="D15" s="104"/>
      <c r="E15" s="104"/>
      <c r="F15" s="104"/>
      <c r="G15" s="104"/>
      <c r="H15" s="104"/>
      <c r="J15" s="108" t="s">
        <v>57</v>
      </c>
      <c r="K15" s="108"/>
      <c r="L15" s="106"/>
      <c r="M15" s="106"/>
      <c r="N15" s="106"/>
      <c r="O15" s="106"/>
      <c r="P15" s="107"/>
    </row>
    <row r="16" spans="1:16" ht="12.75">
      <c r="A16" s="108"/>
      <c r="B16" s="103"/>
      <c r="C16" s="104"/>
      <c r="D16" s="104"/>
      <c r="E16" s="104"/>
      <c r="F16" s="104"/>
      <c r="G16" s="104"/>
      <c r="H16" s="104"/>
      <c r="J16" s="108" t="s">
        <v>58</v>
      </c>
      <c r="K16" s="108"/>
      <c r="L16" s="106"/>
      <c r="M16" s="106"/>
      <c r="N16" s="106"/>
      <c r="O16" s="106"/>
      <c r="P16" s="107"/>
    </row>
    <row r="17" spans="1:16" ht="12.75">
      <c r="A17" s="108"/>
      <c r="B17" s="103"/>
      <c r="C17" s="104"/>
      <c r="D17" s="104"/>
      <c r="E17" s="104"/>
      <c r="F17" s="104"/>
      <c r="G17" s="104"/>
      <c r="H17" s="104"/>
      <c r="J17" s="108" t="s">
        <v>59</v>
      </c>
      <c r="K17" s="108"/>
      <c r="L17" s="106"/>
      <c r="M17" s="106"/>
      <c r="N17" s="106"/>
      <c r="O17" s="106"/>
      <c r="P17" s="107"/>
    </row>
  </sheetData>
  <sheetProtection password="CCA4" sheet="1" formatCells="0" formatColumns="0" formatRows="0" selectLockedCells="1"/>
  <mergeCells count="2">
    <mergeCell ref="F1:H1"/>
    <mergeCell ref="B1:D1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130" r:id="rId1"/>
  <headerFooter alignWithMargins="0">
    <oddHeader>&amp;L
Rangliste Vorrunde 8 Teams&amp;CZwischenrangliste
&amp;R
Seeding Finalrunde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10"/>
  <sheetViews>
    <sheetView workbookViewId="0" topLeftCell="A1">
      <selection activeCell="D5" sqref="D5"/>
    </sheetView>
  </sheetViews>
  <sheetFormatPr defaultColWidth="9.140625" defaultRowHeight="12.75"/>
  <cols>
    <col min="1" max="1" width="4.7109375" style="3" customWidth="1"/>
    <col min="2" max="2" width="6.28125" style="3" customWidth="1"/>
    <col min="3" max="3" width="4.7109375" style="3" customWidth="1"/>
    <col min="4" max="4" width="6.8515625" style="3" customWidth="1"/>
    <col min="5" max="5" width="29.421875" style="3" customWidth="1"/>
    <col min="6" max="6" width="3.57421875" style="3" customWidth="1"/>
    <col min="7" max="7" width="29.421875" style="3" customWidth="1"/>
    <col min="8" max="10" width="3.8515625" style="80" customWidth="1"/>
    <col min="11" max="11" width="6.140625" style="80" customWidth="1"/>
    <col min="12" max="20" width="3.8515625" style="80" customWidth="1"/>
    <col min="21" max="22" width="9.140625" style="81" customWidth="1"/>
    <col min="23" max="16384" width="9.140625" style="1" customWidth="1"/>
  </cols>
  <sheetData>
    <row r="1" spans="1:22" ht="33" customHeight="1">
      <c r="A1" s="91" t="s">
        <v>8</v>
      </c>
      <c r="B1" s="91" t="s">
        <v>9</v>
      </c>
      <c r="C1" s="91" t="s">
        <v>10</v>
      </c>
      <c r="D1" s="76" t="s">
        <v>56</v>
      </c>
      <c r="E1" s="94" t="s">
        <v>11</v>
      </c>
      <c r="F1" s="94" t="s">
        <v>12</v>
      </c>
      <c r="G1" s="94" t="s">
        <v>13</v>
      </c>
      <c r="H1" s="96" t="s">
        <v>49</v>
      </c>
      <c r="I1" s="96"/>
      <c r="J1" s="96"/>
      <c r="K1" s="100" t="s">
        <v>50</v>
      </c>
      <c r="L1" s="96" t="s">
        <v>51</v>
      </c>
      <c r="M1" s="96"/>
      <c r="N1" s="96"/>
      <c r="O1" s="96" t="s">
        <v>52</v>
      </c>
      <c r="P1" s="96"/>
      <c r="Q1" s="96"/>
      <c r="R1" s="96" t="s">
        <v>53</v>
      </c>
      <c r="S1" s="96"/>
      <c r="T1" s="96"/>
      <c r="U1" s="100" t="s">
        <v>54</v>
      </c>
      <c r="V1" s="100" t="s">
        <v>55</v>
      </c>
    </row>
    <row r="2" spans="1:22" ht="18" customHeight="1">
      <c r="A2" s="9">
        <v>13</v>
      </c>
      <c r="B2" s="9" t="s">
        <v>16</v>
      </c>
      <c r="C2" s="97"/>
      <c r="D2" s="82"/>
      <c r="E2" s="9" t="str">
        <f>RankSeed!N4</f>
        <v>Team 2, Gruppe A</v>
      </c>
      <c r="F2" s="9" t="s">
        <v>12</v>
      </c>
      <c r="G2" s="9" t="str">
        <f>RankSeed!N7</f>
        <v>Team 3, Gruppe B</v>
      </c>
      <c r="H2" s="79">
        <f aca="true" t="shared" si="0" ref="H2:H7">IF(L2=N2,"",SUM(IF(L2&gt;N2,1,0),IF(O2&gt;Q2,1,0),IF(R2&lt;=T2,0,1)))</f>
      </c>
      <c r="I2" s="37" t="s">
        <v>17</v>
      </c>
      <c r="J2" s="79">
        <f aca="true" t="shared" si="1" ref="J2:J7">IF(L2=N2,"",SUM(IF(L2&lt;N2,1,0),IF(O2&lt;Q2,1,0),IF(R2&gt;=T2,0,1)))</f>
      </c>
      <c r="K2" s="98">
        <f aca="true" t="shared" si="2" ref="K2:K7">SUM(V2-U2)</f>
        <v>0</v>
      </c>
      <c r="L2" s="99"/>
      <c r="M2" s="37" t="s">
        <v>17</v>
      </c>
      <c r="N2" s="99"/>
      <c r="O2" s="99"/>
      <c r="P2" s="37" t="s">
        <v>17</v>
      </c>
      <c r="Q2" s="99"/>
      <c r="R2" s="97"/>
      <c r="S2" s="37" t="s">
        <v>17</v>
      </c>
      <c r="T2" s="97"/>
      <c r="U2" s="78"/>
      <c r="V2" s="78"/>
    </row>
    <row r="3" spans="1:22" s="18" customFormat="1" ht="18" customHeight="1" thickBot="1">
      <c r="A3" s="9">
        <f>SUM(A2,1)</f>
        <v>14</v>
      </c>
      <c r="B3" s="9" t="s">
        <v>16</v>
      </c>
      <c r="C3" s="97"/>
      <c r="D3" s="82"/>
      <c r="E3" s="9" t="str">
        <f>RankSeed!N5</f>
        <v>Team 2, Gruppe B</v>
      </c>
      <c r="F3" s="9" t="s">
        <v>12</v>
      </c>
      <c r="G3" s="9" t="str">
        <f>RankSeed!N6</f>
        <v>Team 3, Gruppe A</v>
      </c>
      <c r="H3" s="79">
        <f t="shared" si="0"/>
      </c>
      <c r="I3" s="37" t="s">
        <v>17</v>
      </c>
      <c r="J3" s="79">
        <f t="shared" si="1"/>
      </c>
      <c r="K3" s="98">
        <f t="shared" si="2"/>
        <v>0</v>
      </c>
      <c r="L3" s="99"/>
      <c r="M3" s="37" t="s">
        <v>17</v>
      </c>
      <c r="N3" s="99"/>
      <c r="O3" s="99"/>
      <c r="P3" s="37" t="s">
        <v>17</v>
      </c>
      <c r="Q3" s="99"/>
      <c r="R3" s="97"/>
      <c r="S3" s="37" t="s">
        <v>17</v>
      </c>
      <c r="T3" s="97"/>
      <c r="U3" s="78"/>
      <c r="V3" s="78"/>
    </row>
    <row r="4" spans="1:22" ht="18" customHeight="1">
      <c r="A4" s="9">
        <f>SUM(A3,1)</f>
        <v>15</v>
      </c>
      <c r="B4" s="9" t="s">
        <v>18</v>
      </c>
      <c r="C4" s="97"/>
      <c r="D4" s="82"/>
      <c r="E4" s="9" t="str">
        <f>RankSeed!N3</f>
        <v>Team 1, Gruppe B</v>
      </c>
      <c r="F4" s="9" t="s">
        <v>12</v>
      </c>
      <c r="G4" s="9" t="str">
        <f>IF($H$2=$J$2,CONCATENATE("Winner Match #",$A$2),IF($H$2&gt;$J$2,$E$2,$G$2))</f>
        <v>Winner Match #13</v>
      </c>
      <c r="H4" s="79">
        <f t="shared" si="0"/>
      </c>
      <c r="I4" s="37" t="s">
        <v>17</v>
      </c>
      <c r="J4" s="79">
        <f t="shared" si="1"/>
      </c>
      <c r="K4" s="98">
        <f t="shared" si="2"/>
        <v>0</v>
      </c>
      <c r="L4" s="99"/>
      <c r="M4" s="37" t="s">
        <v>17</v>
      </c>
      <c r="N4" s="99"/>
      <c r="O4" s="99"/>
      <c r="P4" s="37" t="s">
        <v>17</v>
      </c>
      <c r="Q4" s="99"/>
      <c r="R4" s="97"/>
      <c r="S4" s="37" t="s">
        <v>17</v>
      </c>
      <c r="T4" s="97"/>
      <c r="U4" s="78"/>
      <c r="V4" s="78"/>
    </row>
    <row r="5" spans="1:22" s="18" customFormat="1" ht="18" customHeight="1" thickBot="1">
      <c r="A5" s="9">
        <f>SUM(A4,1)</f>
        <v>16</v>
      </c>
      <c r="B5" s="9" t="s">
        <v>18</v>
      </c>
      <c r="C5" s="97"/>
      <c r="D5" s="82"/>
      <c r="E5" s="9" t="str">
        <f>RankSeed!N2</f>
        <v>Team 1, Gruppe A</v>
      </c>
      <c r="F5" s="9" t="s">
        <v>12</v>
      </c>
      <c r="G5" s="9" t="str">
        <f>IF($H$3=$J$3,CONCATENATE("Winner Match #",$A$3),IF($H$3&gt;$J$3,$E$3,$G$3))</f>
        <v>Winner Match #14</v>
      </c>
      <c r="H5" s="79">
        <f t="shared" si="0"/>
      </c>
      <c r="I5" s="37" t="s">
        <v>17</v>
      </c>
      <c r="J5" s="79">
        <f t="shared" si="1"/>
      </c>
      <c r="K5" s="98">
        <f t="shared" si="2"/>
        <v>0</v>
      </c>
      <c r="L5" s="99"/>
      <c r="M5" s="37" t="s">
        <v>17</v>
      </c>
      <c r="N5" s="99"/>
      <c r="O5" s="99"/>
      <c r="P5" s="37" t="s">
        <v>17</v>
      </c>
      <c r="Q5" s="99"/>
      <c r="R5" s="97"/>
      <c r="S5" s="37" t="s">
        <v>17</v>
      </c>
      <c r="T5" s="97"/>
      <c r="U5" s="78"/>
      <c r="V5" s="78"/>
    </row>
    <row r="6" spans="1:22" ht="18" customHeight="1">
      <c r="A6" s="9">
        <f>SUM(A5,1)</f>
        <v>17</v>
      </c>
      <c r="B6" s="102" t="s">
        <v>19</v>
      </c>
      <c r="C6" s="97"/>
      <c r="D6" s="82"/>
      <c r="E6" s="9" t="str">
        <f>IF($H$4=$J$4,CONCATENATE("Loser Match #",$A$4),IF($H$4&lt;$J$4,$E$4,$G$4))</f>
        <v>Loser Match #15</v>
      </c>
      <c r="F6" s="9" t="s">
        <v>12</v>
      </c>
      <c r="G6" s="9" t="str">
        <f>IF($H$5=$J$5,CONCATENATE("Loser Match #",$A$5),IF($H$5&lt;$J$5,$E$5,$G$5))</f>
        <v>Loser Match #16</v>
      </c>
      <c r="H6" s="79">
        <f t="shared" si="0"/>
      </c>
      <c r="I6" s="37" t="s">
        <v>17</v>
      </c>
      <c r="J6" s="79">
        <f t="shared" si="1"/>
      </c>
      <c r="K6" s="98">
        <f t="shared" si="2"/>
        <v>0</v>
      </c>
      <c r="L6" s="99"/>
      <c r="M6" s="37" t="s">
        <v>17</v>
      </c>
      <c r="N6" s="99"/>
      <c r="O6" s="99"/>
      <c r="P6" s="37" t="s">
        <v>17</v>
      </c>
      <c r="Q6" s="99"/>
      <c r="R6" s="97"/>
      <c r="S6" s="37" t="s">
        <v>17</v>
      </c>
      <c r="T6" s="97"/>
      <c r="U6" s="78"/>
      <c r="V6" s="78"/>
    </row>
    <row r="7" spans="1:22" ht="18" customHeight="1">
      <c r="A7" s="9">
        <f>SUM(A6,1)</f>
        <v>18</v>
      </c>
      <c r="B7" s="9" t="s">
        <v>20</v>
      </c>
      <c r="C7" s="97"/>
      <c r="D7" s="82"/>
      <c r="E7" s="9" t="str">
        <f>IF($H$4=$J$4,CONCATENATE("Winner Match #",$A$4),IF($H$4&gt;$J$4,$E$4,$G$4))</f>
        <v>Winner Match #15</v>
      </c>
      <c r="F7" s="9" t="s">
        <v>12</v>
      </c>
      <c r="G7" s="9" t="str">
        <f>IF($H$5=$J$5,CONCATENATE("Winner Match #",$A$5),IF($H$5&gt;$J$5,$E$5,$G$5))</f>
        <v>Winner Match #16</v>
      </c>
      <c r="H7" s="79">
        <f t="shared" si="0"/>
      </c>
      <c r="I7" s="37" t="s">
        <v>17</v>
      </c>
      <c r="J7" s="79">
        <f t="shared" si="1"/>
      </c>
      <c r="K7" s="98">
        <f t="shared" si="2"/>
        <v>0</v>
      </c>
      <c r="L7" s="99"/>
      <c r="M7" s="37" t="s">
        <v>17</v>
      </c>
      <c r="N7" s="99"/>
      <c r="O7" s="99"/>
      <c r="P7" s="37" t="s">
        <v>17</v>
      </c>
      <c r="Q7" s="99"/>
      <c r="R7" s="97"/>
      <c r="S7" s="37" t="s">
        <v>17</v>
      </c>
      <c r="T7" s="97"/>
      <c r="U7" s="78"/>
      <c r="V7" s="78"/>
    </row>
    <row r="9" ht="15">
      <c r="A9" s="77"/>
    </row>
    <row r="10" ht="15">
      <c r="A10" s="77"/>
    </row>
  </sheetData>
  <sheetProtection password="CCA4" sheet="1" formatCells="0" formatColumns="0" formatRows="0" selectLockedCells="1"/>
  <printOptions horizontalCentered="1"/>
  <pageMargins left="0.7480314960629921" right="0.7480314960629921" top="0.99" bottom="0.3937007874015748" header="0.3937007874015748" footer="0.3937007874015748"/>
  <pageSetup horizontalDpi="300" verticalDpi="300" orientation="landscape" paperSize="9" scale="95" r:id="rId1"/>
  <headerFooter alignWithMargins="0">
    <oddHeader>&amp;L&amp;F&amp;C&amp;12Resultate Finalspiele&amp;R&amp;D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D17" sqref="D17"/>
    </sheetView>
  </sheetViews>
  <sheetFormatPr defaultColWidth="8.7109375" defaultRowHeight="12.75"/>
  <cols>
    <col min="1" max="1" width="3.00390625" style="1" customWidth="1"/>
    <col min="2" max="2" width="27.28125" style="0" customWidth="1"/>
    <col min="3" max="3" width="32.00390625" style="0" customWidth="1"/>
    <col min="4" max="4" width="17.57421875" style="0" customWidth="1"/>
  </cols>
  <sheetData>
    <row r="1" spans="1:4" ht="39" customHeight="1">
      <c r="A1" s="63" t="s">
        <v>34</v>
      </c>
      <c r="B1" s="64" t="s">
        <v>21</v>
      </c>
      <c r="C1" s="64" t="s">
        <v>48</v>
      </c>
      <c r="D1" s="65" t="s">
        <v>6</v>
      </c>
    </row>
    <row r="2" spans="1:4" ht="15.75" customHeight="1">
      <c r="A2" s="66">
        <v>1</v>
      </c>
      <c r="B2" s="15" t="str">
        <f>IF(Resultate!$H$7=Resultate!$J$7,"1. Rang",IF(Resultate!$H$7&gt;Resultate!$J$7,Resultate!$E$7,Resultate!$G$7))</f>
        <v>1. Rang</v>
      </c>
      <c r="C2" s="15" t="str">
        <f>IF(B2="1. Rang","mal schauen",VLOOKUP(B2,Anmeldung!$M$2:$N$9,2,FALSE))</f>
        <v>mal schauen</v>
      </c>
      <c r="D2" s="72" t="str">
        <f>IF(B2="1. Rang","zu Hause",VLOOKUP(B2,Anmeldung!$I$2:$J$9,2,FALSE))</f>
        <v>zu Hause</v>
      </c>
    </row>
    <row r="3" spans="1:4" ht="15.75" customHeight="1">
      <c r="A3" s="66">
        <f>SUM(A2,1)</f>
        <v>2</v>
      </c>
      <c r="B3" s="15" t="str">
        <f>IF(Resultate!$H$7=Resultate!$J$7,"2. Rang",IF(Resultate!$H$7&lt;Resultate!$J$7,Resultate!$E$7,Resultate!$G$7))</f>
        <v>2. Rang</v>
      </c>
      <c r="C3" s="15" t="str">
        <f>IF(B3="2. Rang","mal schauen",VLOOKUP(B3,Anmeldung!$M$2:$N$9,2,FALSE))</f>
        <v>mal schauen</v>
      </c>
      <c r="D3" s="72" t="str">
        <f>IF(B3="2. Rang","zu Hause",VLOOKUP(B3,Anmeldung!$I$2:$J$9,2,FALSE))</f>
        <v>zu Hause</v>
      </c>
    </row>
    <row r="4" spans="1:4" ht="15.75" customHeight="1">
      <c r="A4" s="66">
        <f>SUM(A3,1)</f>
        <v>3</v>
      </c>
      <c r="B4" s="15" t="str">
        <f>IF(Resultate!$H$6=Resultate!$J$6,"3. Rang",IF(Resultate!$H$6&gt;Resultate!$J$6,Resultate!$E$6,Resultate!$G$6))</f>
        <v>3. Rang</v>
      </c>
      <c r="C4" s="15" t="str">
        <f>IF(B4="3. Rang","mal schauen",VLOOKUP(B4,Anmeldung!$M$2:$N$9,2,FALSE))</f>
        <v>mal schauen</v>
      </c>
      <c r="D4" s="72" t="str">
        <f>IF(B4="3. Rang","zu Hause",VLOOKUP(B4,Anmeldung!$I$2:$J$9,2,FALSE))</f>
        <v>zu Hause</v>
      </c>
    </row>
    <row r="5" spans="1:4" ht="15.75" customHeight="1">
      <c r="A5" s="66">
        <f>SUM(A4,1)</f>
        <v>4</v>
      </c>
      <c r="B5" s="15" t="str">
        <f>IF(Resultate!$H$6=Resultate!$J$6,"4. Rang",IF(Resultate!$H$6&lt;Resultate!$J$6,Resultate!$E$6,Resultate!$G$6))</f>
        <v>4. Rang</v>
      </c>
      <c r="C5" s="15" t="str">
        <f>IF(B5="4. Rang","mal schauen",VLOOKUP(B5,Anmeldung!$M$2:$N$9,2,FALSE))</f>
        <v>mal schauen</v>
      </c>
      <c r="D5" s="72" t="str">
        <f>IF(B5="4. Rang","zu Hause",VLOOKUP(B5,Anmeldung!$I$2:$J$9,2,FALSE))</f>
        <v>zu Hause</v>
      </c>
    </row>
    <row r="6" spans="1:4" ht="15.75" customHeight="1">
      <c r="A6" s="66">
        <f>SUM(A5,1)</f>
        <v>5</v>
      </c>
      <c r="B6" s="15" t="str">
        <f>IF(Resultate!$H$2=Resultate!$J$2,"5. Rang",IF(Resultate!$H$2&lt;Resultate!$J$2,Resultate!$E$2,Resultate!$G$2))</f>
        <v>5. Rang</v>
      </c>
      <c r="C6" s="15" t="str">
        <f>IF(B6="5. Rang","mal schauen",VLOOKUP(B6,Anmeldung!$M$2:$N$9,2,FALSE))</f>
        <v>mal schauen</v>
      </c>
      <c r="D6" s="72" t="str">
        <f>IF(B6="5. Rang","zu Hause",VLOOKUP(B6,Anmeldung!$I$2:$J$9,2,FALSE))</f>
        <v>zu Hause</v>
      </c>
    </row>
    <row r="7" spans="1:4" ht="15.75" customHeight="1">
      <c r="A7" s="66">
        <v>5</v>
      </c>
      <c r="B7" s="15" t="str">
        <f>IF(Resultate!$H$3=Resultate!$J$3,"5. Rang",IF(Resultate!$H$3&lt;Resultate!$J$3,Resultate!$E$3,Resultate!$G$3))</f>
        <v>5. Rang</v>
      </c>
      <c r="C7" s="15" t="str">
        <f>IF(B7="5. Rang","mal schauen",VLOOKUP(B7,Anmeldung!$M$2:$N$9,2,FALSE))</f>
        <v>mal schauen</v>
      </c>
      <c r="D7" s="72" t="str">
        <f>IF(B7="5. Rang","zu Hause",VLOOKUP(B7,Anmeldung!$I$2:$J$9,2,FALSE))</f>
        <v>zu Hause</v>
      </c>
    </row>
    <row r="8" spans="1:4" ht="15.75" customHeight="1">
      <c r="A8" s="66">
        <v>7</v>
      </c>
      <c r="B8" s="15" t="str">
        <f>IF(RankSeed!N9="Team 4, Gruppe A","7. Rang",RankSeed!N9)</f>
        <v>7. Rang</v>
      </c>
      <c r="C8" s="15" t="str">
        <f>IF(B8="7. Rang","mal schauen",VLOOKUP(B8,Anmeldung!$M$2:$N$9,2,FALSE))</f>
        <v>mal schauen</v>
      </c>
      <c r="D8" s="72" t="str">
        <f>IF(B8="7. Rang","zu Hause",VLOOKUP(B8,Anmeldung!$I$2:$J$9,2,FALSE))</f>
        <v>zu Hause</v>
      </c>
    </row>
    <row r="9" spans="1:4" ht="15.75" customHeight="1" thickBot="1">
      <c r="A9" s="67">
        <v>7</v>
      </c>
      <c r="B9" s="68" t="str">
        <f>IF(RankSeed!N10="Team 4, Gruppe B","7. Rang",RankSeed!N10)</f>
        <v>7. Rang</v>
      </c>
      <c r="C9" s="68" t="str">
        <f>IF(B9="7. Rang","mal schauen",VLOOKUP(B9,Anmeldung!$M$2:$N$9,2,FALSE))</f>
        <v>mal schauen</v>
      </c>
      <c r="D9" s="73" t="str">
        <f>IF(B9="7. Rang","zu Hause",VLOOKUP(B9,Anmeldung!$I$2:$J$9,2,FALSE))</f>
        <v>zu Hause</v>
      </c>
    </row>
    <row r="11" ht="12.75">
      <c r="A11" s="51" t="s">
        <v>46</v>
      </c>
    </row>
  </sheetData>
  <sheetProtection password="CCA4" sheet="1" selectLockedCells="1"/>
  <printOptions gridLines="1" horizontalCentered="1"/>
  <pageMargins left="0.5905511811023623" right="0.5905511811023623" top="1.5748031496062993" bottom="0.984251968503937" header="0.5118110236220472" footer="0.5118110236220472"/>
  <pageSetup horizontalDpi="300" verticalDpi="300" orientation="landscape" paperSize="9" scale="150" r:id="rId1"/>
  <headerFooter alignWithMargins="0">
    <oddHeader>&amp;L&amp;F&amp;C&amp;"Arial,Fett"&amp;12Schlussrangliste 8 Teams&amp;R&amp;D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 Sacher</dc:creator>
  <cp:keywords/>
  <dc:description/>
  <cp:lastModifiedBy>Tina Schläppi</cp:lastModifiedBy>
  <cp:lastPrinted>2020-04-07T09:37:45Z</cp:lastPrinted>
  <dcterms:created xsi:type="dcterms:W3CDTF">1997-01-17T14:30:38Z</dcterms:created>
  <dcterms:modified xsi:type="dcterms:W3CDTF">2020-04-07T09:38:01Z</dcterms:modified>
  <cp:category/>
  <cp:version/>
  <cp:contentType/>
  <cp:contentStatus/>
</cp:coreProperties>
</file>