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M:\Sport\03 Beachvolleyball\03 Events\National\Tableauvorlagen\Vorlagen_RVZ_2020_angepasst\Gruppe 1\"/>
    </mc:Choice>
  </mc:AlternateContent>
  <xr:revisionPtr revIDLastSave="0" documentId="8_{5613C660-FF56-4480-B022-9D3D6200DD6E}" xr6:coauthVersionLast="47" xr6:coauthVersionMax="47" xr10:uidLastSave="{00000000-0000-0000-0000-000000000000}"/>
  <bookViews>
    <workbookView xWindow="-28920" yWindow="-120" windowWidth="29040" windowHeight="15720" activeTab="1" xr2:uid="{915B7E8A-3CAB-4F21-96E0-A67D4F07A1D9}"/>
  </bookViews>
  <sheets>
    <sheet name="Anmeldung" sheetId="6" r:id="rId1"/>
    <sheet name="Vorrunde" sheetId="5" r:id="rId2"/>
    <sheet name="RankGruppe" sheetId="7" r:id="rId3"/>
    <sheet name="Finals" sheetId="10" r:id="rId4"/>
    <sheet name="Rangliste" sheetId="8" r:id="rId5"/>
  </sheets>
  <definedNames>
    <definedName name="_Fill" hidden="1">#REF!</definedName>
    <definedName name="_xlnm.Print_Area" localSheetId="0">Anmeldung!$A$1:$L$13</definedName>
    <definedName name="_xlnm.Print_Area" localSheetId="3">Finals!$A$1:$T$3</definedName>
    <definedName name="_xlnm.Print_Area" localSheetId="4">Rangliste!$A$1:$D$7</definedName>
    <definedName name="_xlnm.Print_Area" localSheetId="2">RankGruppe!$A$1:$R$12</definedName>
    <definedName name="_xlnm.Print_Area" localSheetId="1">Vorrunde!$A$1:$T$16</definedName>
    <definedName name="_xlnm.Print_Area">#REF!</definedName>
    <definedName name="_xlnm.Print_Titles" localSheetId="3">Finals!$1:$1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6" i="5" l="1"/>
  <c r="Y16" i="5"/>
  <c r="Z15" i="5"/>
  <c r="Y15" i="5"/>
  <c r="Z14" i="5"/>
  <c r="Y14" i="5"/>
  <c r="Z13" i="5"/>
  <c r="Y13" i="5"/>
  <c r="Z12" i="5"/>
  <c r="Y12" i="5"/>
  <c r="Z11" i="5"/>
  <c r="Y11" i="5"/>
  <c r="Z10" i="5"/>
  <c r="Y10" i="5"/>
  <c r="Z9" i="5"/>
  <c r="Y9" i="5"/>
  <c r="Z8" i="5"/>
  <c r="Y8" i="5"/>
  <c r="Z7" i="5"/>
  <c r="Y7" i="5"/>
  <c r="Z6" i="5"/>
  <c r="Y6" i="5"/>
  <c r="Z5" i="5"/>
  <c r="Y5" i="5"/>
  <c r="Z4" i="5"/>
  <c r="Y4" i="5"/>
  <c r="Z3" i="5"/>
  <c r="Y3" i="5"/>
  <c r="Z2" i="5"/>
  <c r="Y2" i="5"/>
  <c r="I2" i="6"/>
  <c r="B10" i="6"/>
  <c r="H5" i="5"/>
  <c r="W5" i="5"/>
  <c r="J5" i="5"/>
  <c r="X5" i="5"/>
  <c r="H10" i="5"/>
  <c r="W10" i="5"/>
  <c r="H13" i="5"/>
  <c r="W13" i="5"/>
  <c r="H15" i="5"/>
  <c r="H2" i="5"/>
  <c r="W2" i="5"/>
  <c r="J2" i="5"/>
  <c r="X2" i="5"/>
  <c r="J10" i="5"/>
  <c r="X10" i="5"/>
  <c r="J13" i="5"/>
  <c r="X13" i="5"/>
  <c r="J15" i="5"/>
  <c r="H6" i="5"/>
  <c r="W6" i="5"/>
  <c r="H9" i="5"/>
  <c r="H11" i="5"/>
  <c r="W11" i="5"/>
  <c r="J14" i="5"/>
  <c r="X14" i="5"/>
  <c r="H4" i="5"/>
  <c r="W4" i="5"/>
  <c r="J4" i="5"/>
  <c r="J6" i="5"/>
  <c r="J9" i="5"/>
  <c r="J11" i="5"/>
  <c r="H14" i="5"/>
  <c r="W14" i="5"/>
  <c r="H3" i="5"/>
  <c r="W3" i="5"/>
  <c r="H8" i="5"/>
  <c r="W8" i="5"/>
  <c r="J3" i="5"/>
  <c r="X3" i="5"/>
  <c r="J8" i="5"/>
  <c r="X8" i="5"/>
  <c r="H7" i="5"/>
  <c r="W7" i="5"/>
  <c r="H12" i="5"/>
  <c r="W12" i="5"/>
  <c r="J7" i="5"/>
  <c r="X7" i="5"/>
  <c r="J12" i="5"/>
  <c r="X12" i="5"/>
  <c r="H16" i="5"/>
  <c r="J16" i="5"/>
  <c r="X16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H3" i="10"/>
  <c r="J3" i="10"/>
  <c r="B2" i="8" s="1"/>
  <c r="C2" i="8" s="1"/>
  <c r="M2" i="6"/>
  <c r="M3" i="6"/>
  <c r="M4" i="6"/>
  <c r="M5" i="6"/>
  <c r="M6" i="6"/>
  <c r="M7" i="6"/>
  <c r="H2" i="10"/>
  <c r="J2" i="10"/>
  <c r="B5" i="8"/>
  <c r="D5" i="8"/>
  <c r="N7" i="6"/>
  <c r="N6" i="6"/>
  <c r="N5" i="6"/>
  <c r="N4" i="6"/>
  <c r="N3" i="6"/>
  <c r="N2" i="6"/>
  <c r="K10" i="5"/>
  <c r="K9" i="5"/>
  <c r="K3" i="5"/>
  <c r="K15" i="5"/>
  <c r="K7" i="5"/>
  <c r="K4" i="5"/>
  <c r="K8" i="5"/>
  <c r="K6" i="5"/>
  <c r="K13" i="5"/>
  <c r="K5" i="5"/>
  <c r="K12" i="5"/>
  <c r="K2" i="5"/>
  <c r="K14" i="5"/>
  <c r="K11" i="5"/>
  <c r="K16" i="5"/>
  <c r="I3" i="6"/>
  <c r="B11" i="6"/>
  <c r="I4" i="6"/>
  <c r="B12" i="6"/>
  <c r="G12" i="5"/>
  <c r="I5" i="6"/>
  <c r="E10" i="6"/>
  <c r="I6" i="6"/>
  <c r="E11" i="6"/>
  <c r="G6" i="5"/>
  <c r="I7" i="6"/>
  <c r="E12" i="6"/>
  <c r="G15" i="5"/>
  <c r="K2" i="10"/>
  <c r="K3" i="10"/>
  <c r="A3" i="8"/>
  <c r="A4" i="8"/>
  <c r="A5" i="8"/>
  <c r="A6" i="8"/>
  <c r="B4" i="8"/>
  <c r="D4" i="8"/>
  <c r="G2" i="5"/>
  <c r="A7" i="7"/>
  <c r="O7" i="7"/>
  <c r="G10" i="5"/>
  <c r="G13" i="5"/>
  <c r="E15" i="5"/>
  <c r="G4" i="5"/>
  <c r="B3" i="8"/>
  <c r="D3" i="8"/>
  <c r="E10" i="5"/>
  <c r="A4" i="7"/>
  <c r="O4" i="7"/>
  <c r="E14" i="5"/>
  <c r="E13" i="5"/>
  <c r="A3" i="7"/>
  <c r="O3" i="7"/>
  <c r="E7" i="5"/>
  <c r="E3" i="5"/>
  <c r="G16" i="5"/>
  <c r="E9" i="5"/>
  <c r="E5" i="5"/>
  <c r="G8" i="5"/>
  <c r="E11" i="5"/>
  <c r="G3" i="5"/>
  <c r="G14" i="5"/>
  <c r="A5" i="7"/>
  <c r="O5" i="7"/>
  <c r="E6" i="5"/>
  <c r="E2" i="5"/>
  <c r="E12" i="5"/>
  <c r="E16" i="5"/>
  <c r="A2" i="7"/>
  <c r="O2" i="7"/>
  <c r="E8" i="5"/>
  <c r="E4" i="5"/>
  <c r="G11" i="5"/>
  <c r="W16" i="5"/>
  <c r="G7" i="5"/>
  <c r="A6" i="7"/>
  <c r="O6" i="7"/>
  <c r="G5" i="5"/>
  <c r="G9" i="5"/>
  <c r="I2" i="7"/>
  <c r="K2" i="7"/>
  <c r="K3" i="7"/>
  <c r="D7" i="7"/>
  <c r="X15" i="5"/>
  <c r="D5" i="7"/>
  <c r="I5" i="7"/>
  <c r="K5" i="7"/>
  <c r="F5" i="7"/>
  <c r="K7" i="7"/>
  <c r="F2" i="7"/>
  <c r="B3" i="7"/>
  <c r="I7" i="7"/>
  <c r="F7" i="7"/>
  <c r="F3" i="7"/>
  <c r="D3" i="7"/>
  <c r="I4" i="7"/>
  <c r="K4" i="7"/>
  <c r="B7" i="7"/>
  <c r="I3" i="7"/>
  <c r="L3" i="7"/>
  <c r="D4" i="7"/>
  <c r="B6" i="7"/>
  <c r="W15" i="5"/>
  <c r="X11" i="5"/>
  <c r="X9" i="5"/>
  <c r="W9" i="5"/>
  <c r="D6" i="7"/>
  <c r="B4" i="7"/>
  <c r="B2" i="7"/>
  <c r="X6" i="5"/>
  <c r="D2" i="7"/>
  <c r="F6" i="7"/>
  <c r="K6" i="7"/>
  <c r="L6" i="7"/>
  <c r="X4" i="5"/>
  <c r="F4" i="7"/>
  <c r="L2" i="7"/>
  <c r="C5" i="8"/>
  <c r="C4" i="8"/>
  <c r="C3" i="8"/>
  <c r="D2" i="8"/>
  <c r="B5" i="7"/>
  <c r="C3" i="7"/>
  <c r="N3" i="7"/>
  <c r="G7" i="7"/>
  <c r="L5" i="7"/>
  <c r="G5" i="7"/>
  <c r="H5" i="7"/>
  <c r="G4" i="7"/>
  <c r="L7" i="7"/>
  <c r="G6" i="7"/>
  <c r="H6" i="7"/>
  <c r="L4" i="7"/>
  <c r="G3" i="7"/>
  <c r="H3" i="7"/>
  <c r="G2" i="7"/>
  <c r="H7" i="7"/>
  <c r="M2" i="7"/>
  <c r="C4" i="7"/>
  <c r="N4" i="7"/>
  <c r="C5" i="7"/>
  <c r="N5" i="7"/>
  <c r="C7" i="7"/>
  <c r="N7" i="7"/>
  <c r="C2" i="7"/>
  <c r="N2" i="7"/>
  <c r="C6" i="7"/>
  <c r="N6" i="7"/>
  <c r="H2" i="7"/>
  <c r="H4" i="7"/>
  <c r="M5" i="7"/>
  <c r="M3" i="7"/>
  <c r="M6" i="7"/>
  <c r="M4" i="7"/>
  <c r="M7" i="7"/>
  <c r="R6" i="7"/>
  <c r="B6" i="8"/>
  <c r="D6" i="8"/>
  <c r="R5" i="7"/>
  <c r="G2" i="10"/>
  <c r="R3" i="7"/>
  <c r="G3" i="10"/>
  <c r="R2" i="7"/>
  <c r="E3" i="10"/>
  <c r="R4" i="7"/>
  <c r="E2" i="10"/>
  <c r="R7" i="7"/>
  <c r="B7" i="8"/>
  <c r="C7" i="8"/>
  <c r="C6" i="8"/>
  <c r="D7" i="8"/>
  <c r="I6" i="7" l="1"/>
</calcChain>
</file>

<file path=xl/sharedStrings.xml><?xml version="1.0" encoding="utf-8"?>
<sst xmlns="http://schemas.openxmlformats.org/spreadsheetml/2006/main" count="167" uniqueCount="56">
  <si>
    <t>Seed</t>
  </si>
  <si>
    <t>Player 1</t>
  </si>
  <si>
    <t>Vorname</t>
  </si>
  <si>
    <t>Lizenz</t>
  </si>
  <si>
    <t>Player 2</t>
  </si>
  <si>
    <t>Turnier- gebühr</t>
  </si>
  <si>
    <t>Team Name
Player 1/Player 2</t>
  </si>
  <si>
    <t>Wohnort</t>
  </si>
  <si>
    <t>Team
Ranking</t>
  </si>
  <si>
    <t>Zahlen 1 - 6</t>
  </si>
  <si>
    <t>Gruppe A</t>
  </si>
  <si>
    <t>Eingabe nötig</t>
  </si>
  <si>
    <t>Eingabe erwünscht</t>
  </si>
  <si>
    <t>Match
Number</t>
  </si>
  <si>
    <t>X</t>
  </si>
  <si>
    <t>Court</t>
  </si>
  <si>
    <t>Richtzeit</t>
  </si>
  <si>
    <t>Team 1</t>
  </si>
  <si>
    <t>vs</t>
  </si>
  <si>
    <t>Team 2</t>
  </si>
  <si>
    <t>Resultat</t>
  </si>
  <si>
    <t>Dauer</t>
  </si>
  <si>
    <t>1. Satz</t>
  </si>
  <si>
    <t>2. Satz</t>
  </si>
  <si>
    <t>3. Set</t>
  </si>
  <si>
    <t>Start time</t>
  </si>
  <si>
    <t>End time</t>
  </si>
  <si>
    <t>&lt;-&gt;</t>
  </si>
  <si>
    <t>Punkte</t>
  </si>
  <si>
    <t>RPu</t>
  </si>
  <si>
    <t>Sätze</t>
  </si>
  <si>
    <t>Diff</t>
  </si>
  <si>
    <t>RDiff</t>
  </si>
  <si>
    <t>Spielpunkte</t>
  </si>
  <si>
    <t>Qu</t>
  </si>
  <si>
    <t>RQ</t>
  </si>
  <si>
    <t>Rang</t>
  </si>
  <si>
    <t>Team</t>
  </si>
  <si>
    <t>Rangliste Gruppe</t>
  </si>
  <si>
    <t>:</t>
  </si>
  <si>
    <t>Rang manuell von Hand eingeben wenn …</t>
  </si>
  <si>
    <t>.) 2 Teams identische Rängen, Rangierung nach direkter Begungen</t>
  </si>
  <si>
    <t>.) 3 oder mehr Teams indentische Ränge, Ranierung nach</t>
  </si>
  <si>
    <t>1. Satzverhältnis aller Gruppenspiele (Diff)</t>
  </si>
  <si>
    <t>2. Verhältnis der erspielten Punkte (RQ)</t>
  </si>
  <si>
    <t>3. Los</t>
  </si>
  <si>
    <t>Round</t>
  </si>
  <si>
    <t>Startzeit</t>
  </si>
  <si>
    <t>Result</t>
  </si>
  <si>
    <t>Time</t>
  </si>
  <si>
    <t>1. Set</t>
  </si>
  <si>
    <t>2. Set</t>
  </si>
  <si>
    <t>3/4</t>
  </si>
  <si>
    <t>F</t>
  </si>
  <si>
    <t>Player 1 / Player 2</t>
  </si>
  <si>
    <t>Zur einfacheren Bedienung wird die Aufhebung des Blattschutzes nicht empfohlen (rvz)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</si>
</sst>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2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3" borderId="0" xfId="0" applyFill="1" applyAlignment="1">
      <alignment horizontal="left"/>
    </xf>
    <xf numFmtId="0" fontId="2" fillId="3" borderId="6" xfId="0" applyFont="1" applyFill="1" applyBorder="1" applyAlignment="1" applyProtection="1">
      <alignment horizontal="center" vertical="center"/>
      <protection locked="0"/>
    </xf>
    <xf numFmtId="20" fontId="2" fillId="3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20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9" xfId="0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20" fontId="2" fillId="3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Continuous" vertical="center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 textRotation="90" wrapText="1"/>
    </xf>
    <xf numFmtId="20" fontId="2" fillId="0" borderId="24" xfId="0" applyNumberFormat="1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20" fontId="0" fillId="3" borderId="1" xfId="0" applyNumberForma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20" fontId="2" fillId="0" borderId="25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20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20" fontId="2" fillId="0" borderId="27" xfId="0" applyNumberFormat="1" applyFont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20" fontId="0" fillId="3" borderId="12" xfId="0" applyNumberFormat="1" applyFill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/>
    </xf>
    <xf numFmtId="0" fontId="0" fillId="0" borderId="17" xfId="0" applyBorder="1" applyAlignment="1">
      <alignment horizontal="left"/>
    </xf>
    <xf numFmtId="20" fontId="0" fillId="3" borderId="22" xfId="0" applyNumberFormat="1" applyFill="1" applyBorder="1" applyAlignment="1" applyProtection="1">
      <alignment horizontal="center" vertical="center"/>
      <protection locked="0"/>
    </xf>
    <xf numFmtId="20" fontId="0" fillId="3" borderId="24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0" fillId="0" borderId="15" xfId="0" applyBorder="1" applyAlignment="1">
      <alignment horizontal="right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20" fontId="0" fillId="3" borderId="26" xfId="0" applyNumberFormat="1" applyFill="1" applyBorder="1" applyAlignment="1" applyProtection="1">
      <alignment horizontal="center" vertical="center"/>
      <protection locked="0"/>
    </xf>
    <xf numFmtId="20" fontId="0" fillId="3" borderId="27" xfId="0" applyNumberForma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centerContinuous" vertical="center"/>
    </xf>
    <xf numFmtId="0" fontId="3" fillId="0" borderId="30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31" xfId="0" applyFont="1" applyBorder="1" applyAlignment="1">
      <alignment horizontal="center" vertical="center" textRotation="90" wrapText="1"/>
    </xf>
    <xf numFmtId="0" fontId="0" fillId="2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2" xfId="0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0" fontId="4" fillId="0" borderId="14" xfId="0" applyFont="1" applyBorder="1" applyAlignment="1">
      <alignment horizontal="left"/>
    </xf>
    <xf numFmtId="0" fontId="3" fillId="0" borderId="33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vertical="center"/>
    </xf>
    <xf numFmtId="0" fontId="0" fillId="3" borderId="12" xfId="0" applyFill="1" applyBorder="1" applyAlignment="1" applyProtection="1">
      <alignment horizontal="left" vertical="center"/>
      <protection locked="0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wrapText="1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3" fillId="0" borderId="36" xfId="0" applyFont="1" applyBorder="1" applyAlignment="1">
      <alignment horizontal="center" vertical="center"/>
    </xf>
    <xf numFmtId="0" fontId="0" fillId="2" borderId="12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37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5" borderId="14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6" fillId="4" borderId="0" xfId="0" applyFont="1" applyFill="1" applyAlignment="1">
      <alignment horizontal="left"/>
    </xf>
    <xf numFmtId="0" fontId="1" fillId="4" borderId="0" xfId="0" applyFont="1" applyFill="1"/>
    <xf numFmtId="0" fontId="4" fillId="4" borderId="0" xfId="0" applyFont="1" applyFill="1" applyAlignment="1">
      <alignment horizontal="left"/>
    </xf>
    <xf numFmtId="0" fontId="4" fillId="5" borderId="38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0" borderId="3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41" xfId="0" applyBorder="1" applyAlignment="1">
      <alignment horizontal="left"/>
    </xf>
    <xf numFmtId="0" fontId="4" fillId="0" borderId="39" xfId="0" applyFont="1" applyBorder="1" applyAlignment="1">
      <alignment horizontal="left"/>
    </xf>
    <xf numFmtId="0" fontId="0" fillId="0" borderId="3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0" xfId="0" applyBorder="1" applyAlignment="1">
      <alignment horizontal="center"/>
    </xf>
  </cellXfs>
  <cellStyles count="2">
    <cellStyle name="Standard" xfId="0" builtinId="0"/>
    <cellStyle name="Standard 2" xfId="1" xr:uid="{0EC9E31E-7B32-45B5-891B-92586A920BF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D72B6-C22C-4C9C-B7FB-04A76F7FDB02}">
  <dimension ref="A1:N23"/>
  <sheetViews>
    <sheetView zoomScaleNormal="100" workbookViewId="0">
      <selection activeCell="D4" sqref="D4:D6"/>
    </sheetView>
  </sheetViews>
  <sheetFormatPr baseColWidth="10" defaultColWidth="8.7109375" defaultRowHeight="12.75" x14ac:dyDescent="0.2"/>
  <cols>
    <col min="1" max="1" width="3" style="2" customWidth="1"/>
    <col min="2" max="2" width="13" customWidth="1"/>
    <col min="3" max="3" width="13.140625" style="2" customWidth="1"/>
    <col min="4" max="4" width="8.7109375" style="2" customWidth="1"/>
    <col min="5" max="5" width="13.140625" customWidth="1"/>
    <col min="6" max="6" width="10.7109375" style="2" customWidth="1"/>
    <col min="7" max="7" width="7.28515625" customWidth="1"/>
    <col min="8" max="8" width="4.5703125" style="2" customWidth="1"/>
    <col min="9" max="9" width="20.42578125" customWidth="1"/>
    <col min="10" max="10" width="18.5703125" style="2" customWidth="1"/>
    <col min="11" max="11" width="5" style="2" customWidth="1"/>
    <col min="12" max="12" width="9" hidden="1" customWidth="1"/>
    <col min="13" max="13" width="14.5703125" hidden="1" customWidth="1"/>
    <col min="14" max="14" width="8.7109375" hidden="1" customWidth="1"/>
  </cols>
  <sheetData>
    <row r="1" spans="1:14" ht="39.75" customHeight="1" thickTop="1" thickBot="1" x14ac:dyDescent="0.25">
      <c r="A1" s="105" t="s">
        <v>0</v>
      </c>
      <c r="B1" s="113" t="s">
        <v>1</v>
      </c>
      <c r="C1" s="113" t="s">
        <v>2</v>
      </c>
      <c r="D1" s="106" t="s">
        <v>3</v>
      </c>
      <c r="E1" s="113" t="s">
        <v>4</v>
      </c>
      <c r="F1" s="113" t="s">
        <v>2</v>
      </c>
      <c r="G1" s="106" t="s">
        <v>3</v>
      </c>
      <c r="H1" s="106" t="s">
        <v>5</v>
      </c>
      <c r="I1" s="107" t="s">
        <v>6</v>
      </c>
      <c r="J1" s="107" t="s">
        <v>7</v>
      </c>
      <c r="K1" s="106" t="s">
        <v>8</v>
      </c>
      <c r="L1" s="31" t="s">
        <v>9</v>
      </c>
      <c r="M1" s="107" t="s">
        <v>6</v>
      </c>
    </row>
    <row r="2" spans="1:14" s="9" customFormat="1" ht="13.5" customHeight="1" x14ac:dyDescent="0.2">
      <c r="A2" s="21">
        <v>1</v>
      </c>
      <c r="B2" s="114"/>
      <c r="C2" s="116"/>
      <c r="D2" s="102"/>
      <c r="E2" s="114"/>
      <c r="F2" s="116"/>
      <c r="G2" s="102"/>
      <c r="H2" s="102"/>
      <c r="I2" s="103" t="str">
        <f>CONCATENATE($B$2," / ",$E$2)</f>
        <v xml:space="preserve"> / </v>
      </c>
      <c r="J2" s="104"/>
      <c r="K2" s="116"/>
      <c r="L2" s="94"/>
      <c r="M2" s="103" t="str">
        <f>CONCATENATE($B$2," / ",$E$2)</f>
        <v xml:space="preserve"> / </v>
      </c>
      <c r="N2" s="9" t="str">
        <f t="shared" ref="N2:N7" si="0">CONCATENATE(C2," ",B2," / ",F2," ",E2)</f>
        <v xml:space="preserve">  /  </v>
      </c>
    </row>
    <row r="3" spans="1:14" s="9" customFormat="1" ht="13.5" customHeight="1" x14ac:dyDescent="0.2">
      <c r="A3" s="5">
        <v>2</v>
      </c>
      <c r="B3" s="115"/>
      <c r="C3" s="117"/>
      <c r="D3" s="101"/>
      <c r="E3" s="115"/>
      <c r="F3" s="117"/>
      <c r="G3" s="101"/>
      <c r="H3" s="101"/>
      <c r="I3" s="4" t="str">
        <f>CONCATENATE($B$3," / ",$E$3)</f>
        <v xml:space="preserve"> / </v>
      </c>
      <c r="J3" s="49"/>
      <c r="K3" s="117"/>
      <c r="L3" s="95"/>
      <c r="M3" s="4" t="str">
        <f>CONCATENATE($B$3," / ",$E$3)</f>
        <v xml:space="preserve"> / </v>
      </c>
      <c r="N3" s="9" t="str">
        <f t="shared" si="0"/>
        <v xml:space="preserve">  /  </v>
      </c>
    </row>
    <row r="4" spans="1:14" s="9" customFormat="1" ht="13.5" customHeight="1" x14ac:dyDescent="0.2">
      <c r="A4" s="5">
        <v>3</v>
      </c>
      <c r="B4" s="115"/>
      <c r="C4" s="117"/>
      <c r="D4" s="101"/>
      <c r="E4" s="115"/>
      <c r="F4" s="117"/>
      <c r="G4" s="101"/>
      <c r="H4" s="101"/>
      <c r="I4" s="4" t="str">
        <f>CONCATENATE($B$4," / ",$E$4)</f>
        <v xml:space="preserve"> / </v>
      </c>
      <c r="J4" s="49"/>
      <c r="K4" s="117"/>
      <c r="L4" s="95"/>
      <c r="M4" s="4" t="str">
        <f>CONCATENATE($B$4," / ",$E$4)</f>
        <v xml:space="preserve"> / </v>
      </c>
      <c r="N4" s="9" t="str">
        <f t="shared" si="0"/>
        <v xml:space="preserve">  /  </v>
      </c>
    </row>
    <row r="5" spans="1:14" s="9" customFormat="1" ht="13.5" customHeight="1" x14ac:dyDescent="0.2">
      <c r="A5" s="5">
        <v>4</v>
      </c>
      <c r="B5" s="115"/>
      <c r="C5" s="117"/>
      <c r="D5" s="101"/>
      <c r="E5" s="115"/>
      <c r="F5" s="117"/>
      <c r="G5" s="101"/>
      <c r="H5" s="101"/>
      <c r="I5" s="4" t="str">
        <f>CONCATENATE($B$5," / ",$E$5)</f>
        <v xml:space="preserve"> / </v>
      </c>
      <c r="J5" s="49"/>
      <c r="K5" s="117"/>
      <c r="L5" s="95"/>
      <c r="M5" s="4" t="str">
        <f>CONCATENATE($B$5," / ",$E$5)</f>
        <v xml:space="preserve"> / </v>
      </c>
      <c r="N5" s="9" t="str">
        <f t="shared" si="0"/>
        <v xml:space="preserve">  /  </v>
      </c>
    </row>
    <row r="6" spans="1:14" s="9" customFormat="1" ht="13.5" customHeight="1" x14ac:dyDescent="0.2">
      <c r="A6" s="5">
        <v>5</v>
      </c>
      <c r="B6" s="115"/>
      <c r="C6" s="117"/>
      <c r="D6" s="101"/>
      <c r="E6" s="115"/>
      <c r="F6" s="117"/>
      <c r="G6" s="101"/>
      <c r="H6" s="101"/>
      <c r="I6" s="4" t="str">
        <f>CONCATENATE($B$6," / ",$E$6)</f>
        <v xml:space="preserve"> / </v>
      </c>
      <c r="J6" s="49"/>
      <c r="K6" s="117"/>
      <c r="L6" s="25"/>
      <c r="M6" s="4" t="str">
        <f>CONCATENATE($B$6," / ",$E$6)</f>
        <v xml:space="preserve"> / </v>
      </c>
      <c r="N6" s="9" t="str">
        <f t="shared" si="0"/>
        <v xml:space="preserve">  /  </v>
      </c>
    </row>
    <row r="7" spans="1:14" s="9" customFormat="1" ht="13.5" customHeight="1" x14ac:dyDescent="0.2">
      <c r="A7" s="5">
        <v>6</v>
      </c>
      <c r="B7" s="115"/>
      <c r="C7" s="117"/>
      <c r="D7" s="101"/>
      <c r="E7" s="115"/>
      <c r="F7" s="117"/>
      <c r="G7" s="101"/>
      <c r="H7" s="101"/>
      <c r="I7" s="4" t="str">
        <f>CONCATENATE($B$7," / ",$E$7)</f>
        <v xml:space="preserve"> / </v>
      </c>
      <c r="J7" s="49"/>
      <c r="K7" s="117"/>
      <c r="L7" s="25"/>
      <c r="M7" s="4" t="str">
        <f>CONCATENATE($B$7," / ",$E$7)</f>
        <v xml:space="preserve"> / </v>
      </c>
      <c r="N7" s="9" t="str">
        <f t="shared" si="0"/>
        <v xml:space="preserve">  /  </v>
      </c>
    </row>
    <row r="9" spans="1:14" x14ac:dyDescent="0.2">
      <c r="A9" s="22"/>
      <c r="B9" s="141" t="s">
        <v>10</v>
      </c>
      <c r="C9" s="141"/>
      <c r="D9" s="22"/>
      <c r="E9" s="137"/>
      <c r="F9" s="137"/>
      <c r="G9" s="138"/>
      <c r="H9" s="82"/>
      <c r="I9" s="82"/>
      <c r="J9" s="82"/>
      <c r="K9" s="82"/>
    </row>
    <row r="10" spans="1:14" x14ac:dyDescent="0.2">
      <c r="A10" s="23">
        <v>1</v>
      </c>
      <c r="B10" s="139" t="str">
        <f>IF(I2=" / ","Team 1, Gruppe A",I2)</f>
        <v>Team 1, Gruppe A</v>
      </c>
      <c r="C10" s="139"/>
      <c r="D10" s="83">
        <v>4</v>
      </c>
      <c r="E10" s="139" t="str">
        <f>IF(I5=" / ","Team 4, Gruppe A",I5)</f>
        <v>Team 4, Gruppe A</v>
      </c>
      <c r="F10" s="139"/>
      <c r="G10" s="140"/>
      <c r="H10" s="30"/>
      <c r="I10" s="30"/>
      <c r="J10" s="30"/>
      <c r="K10" s="30"/>
    </row>
    <row r="11" spans="1:14" x14ac:dyDescent="0.2">
      <c r="A11" s="23">
        <v>2</v>
      </c>
      <c r="B11" s="139" t="str">
        <f>IF(I3=" / ","Team 2, Gruppe A",I3)</f>
        <v>Team 2, Gruppe A</v>
      </c>
      <c r="C11" s="139"/>
      <c r="D11" s="83">
        <v>5</v>
      </c>
      <c r="E11" s="139" t="str">
        <f>IF(I6=" / ","Team 5, Gruppe A",I6)</f>
        <v>Team 5, Gruppe A</v>
      </c>
      <c r="F11" s="139"/>
      <c r="G11" s="140"/>
      <c r="H11" s="30"/>
      <c r="I11" s="30"/>
      <c r="J11" s="30"/>
      <c r="K11" s="30"/>
    </row>
    <row r="12" spans="1:14" x14ac:dyDescent="0.2">
      <c r="A12" s="23">
        <v>3</v>
      </c>
      <c r="B12" s="139" t="str">
        <f>IF(I4=" / ","Team 3, Gruppe A",I4)</f>
        <v>Team 3, Gruppe A</v>
      </c>
      <c r="C12" s="139"/>
      <c r="D12" s="83">
        <v>6</v>
      </c>
      <c r="E12" s="139" t="str">
        <f>IF(I7=" / ","Team 6, Gruppe A",I7)</f>
        <v>Team 6, Gruppe A</v>
      </c>
      <c r="F12" s="139"/>
      <c r="G12" s="140"/>
      <c r="H12" s="30"/>
      <c r="I12" s="30"/>
      <c r="J12" s="30"/>
      <c r="K12" s="30"/>
    </row>
    <row r="13" spans="1:14" x14ac:dyDescent="0.2">
      <c r="A13" s="24"/>
      <c r="B13" s="136"/>
      <c r="C13" s="136"/>
      <c r="D13" s="24"/>
      <c r="E13" s="77"/>
      <c r="F13" s="77"/>
      <c r="G13" s="78"/>
      <c r="H13" s="30"/>
      <c r="I13" s="30"/>
      <c r="J13" s="30"/>
      <c r="K13" s="30"/>
    </row>
    <row r="16" spans="1:14" x14ac:dyDescent="0.2">
      <c r="A16" s="32" t="s">
        <v>11</v>
      </c>
      <c r="B16" s="33"/>
      <c r="D16" s="34" t="s">
        <v>12</v>
      </c>
      <c r="E16" s="26"/>
      <c r="L16" s="112"/>
    </row>
    <row r="17" spans="1:8" x14ac:dyDescent="0.2">
      <c r="A17" s="30"/>
    </row>
    <row r="18" spans="1:8" x14ac:dyDescent="0.2">
      <c r="B18" s="111"/>
      <c r="C18" s="111"/>
      <c r="D18" s="111"/>
      <c r="E18" s="111"/>
      <c r="F18" s="111"/>
      <c r="G18" s="111"/>
      <c r="H18" s="111"/>
    </row>
    <row r="19" spans="1:8" x14ac:dyDescent="0.2">
      <c r="B19" s="111"/>
      <c r="C19" s="111"/>
      <c r="D19" s="111"/>
      <c r="E19" s="111"/>
      <c r="F19" s="111"/>
      <c r="G19" s="111"/>
      <c r="H19" s="111"/>
    </row>
    <row r="20" spans="1:8" x14ac:dyDescent="0.2">
      <c r="B20" s="111"/>
      <c r="C20" s="111"/>
      <c r="D20" s="111"/>
      <c r="E20" s="111"/>
      <c r="F20" s="111"/>
      <c r="G20" s="111"/>
      <c r="H20" s="111"/>
    </row>
    <row r="21" spans="1:8" x14ac:dyDescent="0.2">
      <c r="B21" s="111"/>
      <c r="C21" s="111"/>
      <c r="D21" s="111"/>
      <c r="E21" s="111"/>
      <c r="F21" s="111"/>
      <c r="G21" s="111"/>
      <c r="H21" s="111"/>
    </row>
    <row r="22" spans="1:8" x14ac:dyDescent="0.2">
      <c r="B22" s="111"/>
      <c r="C22" s="111"/>
      <c r="D22" s="111"/>
      <c r="E22" s="111"/>
      <c r="F22" s="111"/>
      <c r="G22" s="111"/>
      <c r="H22" s="111"/>
    </row>
    <row r="23" spans="1:8" x14ac:dyDescent="0.2">
      <c r="B23" s="111"/>
      <c r="C23" s="111"/>
      <c r="D23" s="111"/>
      <c r="E23" s="111"/>
      <c r="F23" s="111"/>
      <c r="G23" s="111"/>
      <c r="H23" s="111"/>
    </row>
  </sheetData>
  <sheetProtection formatCells="0" formatColumns="0" formatRows="0" selectLockedCells="1"/>
  <mergeCells count="9">
    <mergeCell ref="B13:C13"/>
    <mergeCell ref="E9:G9"/>
    <mergeCell ref="E10:G10"/>
    <mergeCell ref="E11:G11"/>
    <mergeCell ref="E12:G12"/>
    <mergeCell ref="B12:C12"/>
    <mergeCell ref="B9:C9"/>
    <mergeCell ref="B10:C10"/>
    <mergeCell ref="B11:C11"/>
  </mergeCells>
  <phoneticPr fontId="0" type="noConversion"/>
  <printOptions horizontalCentered="1" verticalCentered="1"/>
  <pageMargins left="0.61" right="0.59" top="0.98425196850393704" bottom="0.98425196850393704" header="0.51181102362204722" footer="0.51181102362204722"/>
  <pageSetup paperSize="9" scale="110" orientation="landscape" r:id="rId1"/>
  <headerFooter alignWithMargins="0">
    <oddHeader>&amp;L&amp;F&amp;CSetzliste 6 Teams&amp;R&amp;D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340D0-4327-4D9A-9961-3FFC48965334}">
  <dimension ref="A1:Z16"/>
  <sheetViews>
    <sheetView tabSelected="1" zoomScaleNormal="100" workbookViewId="0">
      <selection activeCell="D9" sqref="D9"/>
    </sheetView>
  </sheetViews>
  <sheetFormatPr baseColWidth="10" defaultColWidth="9.140625" defaultRowHeight="15" x14ac:dyDescent="0.2"/>
  <cols>
    <col min="1" max="1" width="4.7109375" style="3" customWidth="1"/>
    <col min="2" max="2" width="1.85546875" style="3" hidden="1" customWidth="1"/>
    <col min="3" max="3" width="4.7109375" style="3" customWidth="1"/>
    <col min="4" max="4" width="6.85546875" style="3" customWidth="1"/>
    <col min="5" max="5" width="29.42578125" style="3" customWidth="1"/>
    <col min="6" max="6" width="3.5703125" style="3" customWidth="1"/>
    <col min="7" max="7" width="29.42578125" style="3" customWidth="1"/>
    <col min="8" max="10" width="3.85546875" style="3" customWidth="1"/>
    <col min="11" max="11" width="6.140625" style="3" customWidth="1"/>
    <col min="12" max="17" width="3.85546875" style="3" customWidth="1"/>
    <col min="18" max="20" width="3.85546875" style="1" customWidth="1"/>
    <col min="21" max="22" width="9.140625" style="1" customWidth="1"/>
    <col min="23" max="26" width="4.7109375" style="1" hidden="1" customWidth="1"/>
    <col min="27" max="256" width="11.42578125" style="1" customWidth="1"/>
    <col min="257" max="16384" width="9.140625" style="1"/>
  </cols>
  <sheetData>
    <row r="1" spans="1:26" ht="64.5" customHeight="1" thickTop="1" thickBot="1" x14ac:dyDescent="0.25">
      <c r="A1" s="10" t="s">
        <v>13</v>
      </c>
      <c r="B1" s="13" t="s">
        <v>14</v>
      </c>
      <c r="C1" s="13" t="s">
        <v>15</v>
      </c>
      <c r="D1" s="13" t="s">
        <v>16</v>
      </c>
      <c r="E1" s="11" t="s">
        <v>17</v>
      </c>
      <c r="F1" s="11" t="s">
        <v>18</v>
      </c>
      <c r="G1" s="11" t="s">
        <v>19</v>
      </c>
      <c r="H1" s="90" t="s">
        <v>20</v>
      </c>
      <c r="I1" s="91"/>
      <c r="J1" s="92"/>
      <c r="K1" s="93" t="s">
        <v>21</v>
      </c>
      <c r="L1" s="17" t="s">
        <v>22</v>
      </c>
      <c r="M1" s="18"/>
      <c r="N1" s="19"/>
      <c r="O1" s="17" t="s">
        <v>23</v>
      </c>
      <c r="P1" s="18"/>
      <c r="Q1" s="19"/>
      <c r="R1" s="17" t="s">
        <v>24</v>
      </c>
      <c r="S1" s="18"/>
      <c r="T1" s="19"/>
      <c r="U1" s="93" t="s">
        <v>25</v>
      </c>
      <c r="V1" s="93" t="s">
        <v>26</v>
      </c>
    </row>
    <row r="2" spans="1:26" ht="18" customHeight="1" thickTop="1" x14ac:dyDescent="0.2">
      <c r="A2" s="37">
        <v>1</v>
      </c>
      <c r="B2" s="38">
        <v>16</v>
      </c>
      <c r="C2" s="39">
        <v>1</v>
      </c>
      <c r="D2" s="36"/>
      <c r="E2" s="20" t="str">
        <f>IF(Anmeldung!B10=" / ",CONCATENATE("Gruppe A Team #",Anmeldung!A10),Anmeldung!B10)</f>
        <v>Team 1, Gruppe A</v>
      </c>
      <c r="F2" s="20" t="s">
        <v>18</v>
      </c>
      <c r="G2" s="20" t="str">
        <f>IF(Anmeldung!E12="/",CONCATENATE("Gruppe B Team #",Anmeldung!A12),Anmeldung!E12)</f>
        <v>Team 6, Gruppe A</v>
      </c>
      <c r="H2" s="108" t="str">
        <f t="shared" ref="H2:H16" si="0">IF(L2=N2,"",SUM(IF(L2&gt;N2,1,0),IF(O2&gt;Q2,1,0),IF(R2&lt;=T2,0,1)))</f>
        <v/>
      </c>
      <c r="I2" s="20" t="s">
        <v>27</v>
      </c>
      <c r="J2" s="72" t="str">
        <f t="shared" ref="J2:J16" si="1">IF(L2=N2,"",SUM(IF(L2&lt;N2,1,0),IF(O2&lt;Q2,1,0),IF(R2&gt;=T2,0,1)))</f>
        <v/>
      </c>
      <c r="K2" s="73">
        <f t="shared" ref="K2:K16" si="2">SUM(V2-U2)</f>
        <v>0</v>
      </c>
      <c r="L2" s="74"/>
      <c r="M2" s="20" t="s">
        <v>27</v>
      </c>
      <c r="N2" s="81"/>
      <c r="O2" s="84"/>
      <c r="P2" s="20" t="s">
        <v>27</v>
      </c>
      <c r="Q2" s="85"/>
      <c r="R2" s="86"/>
      <c r="S2" s="20" t="s">
        <v>27</v>
      </c>
      <c r="T2" s="87"/>
      <c r="U2" s="88"/>
      <c r="V2" s="89"/>
      <c r="W2" s="1">
        <f>IF((H2=2),2,0)</f>
        <v>0</v>
      </c>
      <c r="X2" s="1">
        <f>IF((J2=2),2,0)</f>
        <v>0</v>
      </c>
      <c r="Y2" s="1">
        <f>L2+O2+R2</f>
        <v>0</v>
      </c>
      <c r="Z2" s="1">
        <f>N2+Q2+T2</f>
        <v>0</v>
      </c>
    </row>
    <row r="3" spans="1:26" s="16" customFormat="1" ht="18" customHeight="1" thickBot="1" x14ac:dyDescent="0.25">
      <c r="A3" s="7">
        <f t="shared" ref="A3:A16" si="3">SUM(A2,1)</f>
        <v>2</v>
      </c>
      <c r="B3" s="14">
        <v>14</v>
      </c>
      <c r="C3" s="35"/>
      <c r="D3" s="36"/>
      <c r="E3" s="8" t="str">
        <f>IF(Anmeldung!B11="/",CONCATENATE("Gruppe A Team #",Anmeldung!A11),Anmeldung!B11)</f>
        <v>Team 2, Gruppe A</v>
      </c>
      <c r="F3" s="8" t="s">
        <v>18</v>
      </c>
      <c r="G3" s="8" t="str">
        <f>IF(Anmeldung!E10=" / ",CONCATENATE("Gruppe B Team #",Anmeldung!A10),Anmeldung!E10)</f>
        <v>Team 4, Gruppe A</v>
      </c>
      <c r="H3" s="109" t="str">
        <f t="shared" si="0"/>
        <v/>
      </c>
      <c r="I3" s="8" t="s">
        <v>27</v>
      </c>
      <c r="J3" s="110" t="str">
        <f t="shared" si="1"/>
        <v/>
      </c>
      <c r="K3" s="64">
        <f t="shared" si="2"/>
        <v>0</v>
      </c>
      <c r="L3" s="74"/>
      <c r="M3" s="20" t="s">
        <v>27</v>
      </c>
      <c r="N3" s="81"/>
      <c r="O3" s="84"/>
      <c r="P3" s="20" t="s">
        <v>27</v>
      </c>
      <c r="Q3" s="85"/>
      <c r="R3" s="86"/>
      <c r="S3" s="20" t="s">
        <v>27</v>
      </c>
      <c r="T3" s="87"/>
      <c r="U3" s="79"/>
      <c r="V3" s="80"/>
      <c r="W3" s="1">
        <f t="shared" ref="W3:W16" si="4">IF((H3=2),2,0)</f>
        <v>0</v>
      </c>
      <c r="X3" s="1">
        <f t="shared" ref="X3:X16" si="5">IF((J3=2),2,0)</f>
        <v>0</v>
      </c>
      <c r="Y3" s="1">
        <f t="shared" ref="Y3:Y16" si="6">L3+O3+R3</f>
        <v>0</v>
      </c>
      <c r="Z3" s="1">
        <f t="shared" ref="Z3:Z16" si="7">N3+Q3+T3</f>
        <v>0</v>
      </c>
    </row>
    <row r="4" spans="1:26" ht="18" customHeight="1" x14ac:dyDescent="0.2">
      <c r="A4" s="7">
        <f t="shared" si="3"/>
        <v>3</v>
      </c>
      <c r="B4" s="14">
        <v>35</v>
      </c>
      <c r="C4" s="35"/>
      <c r="D4" s="36"/>
      <c r="E4" s="8" t="str">
        <f>IF(Anmeldung!B12="/",CONCATENATE("Gruppe A Team #",Anmeldung!A12),Anmeldung!B12)</f>
        <v>Team 3, Gruppe A</v>
      </c>
      <c r="F4" s="8" t="s">
        <v>18</v>
      </c>
      <c r="G4" s="8" t="str">
        <f>IF(Anmeldung!E11="/",CONCATENATE("Gruppe B Team #",Anmeldung!A11),Anmeldung!E11)</f>
        <v>Team 5, Gruppe A</v>
      </c>
      <c r="H4" s="109" t="str">
        <f t="shared" si="0"/>
        <v/>
      </c>
      <c r="I4" s="8" t="s">
        <v>27</v>
      </c>
      <c r="J4" s="110" t="str">
        <f t="shared" si="1"/>
        <v/>
      </c>
      <c r="K4" s="64">
        <f t="shared" si="2"/>
        <v>0</v>
      </c>
      <c r="L4" s="74"/>
      <c r="M4" s="20" t="s">
        <v>27</v>
      </c>
      <c r="N4" s="81"/>
      <c r="O4" s="84"/>
      <c r="P4" s="20" t="s">
        <v>27</v>
      </c>
      <c r="Q4" s="85"/>
      <c r="R4" s="86"/>
      <c r="S4" s="20" t="s">
        <v>27</v>
      </c>
      <c r="T4" s="87"/>
      <c r="U4" s="79"/>
      <c r="V4" s="80"/>
      <c r="W4" s="1">
        <f t="shared" si="4"/>
        <v>0</v>
      </c>
      <c r="X4" s="1">
        <f t="shared" si="5"/>
        <v>0</v>
      </c>
      <c r="Y4" s="1">
        <f t="shared" si="6"/>
        <v>0</v>
      </c>
      <c r="Z4" s="1">
        <f t="shared" si="7"/>
        <v>0</v>
      </c>
    </row>
    <row r="5" spans="1:26" ht="18" customHeight="1" x14ac:dyDescent="0.2">
      <c r="A5" s="7">
        <f t="shared" si="3"/>
        <v>4</v>
      </c>
      <c r="B5" s="14">
        <v>46</v>
      </c>
      <c r="C5" s="35"/>
      <c r="D5" s="36"/>
      <c r="E5" s="8" t="str">
        <f>IF(Anmeldung!E10=" / ",CONCATENATE("Gruppe B Team #",Anmeldung!A10),Anmeldung!E10)</f>
        <v>Team 4, Gruppe A</v>
      </c>
      <c r="F5" s="8" t="s">
        <v>18</v>
      </c>
      <c r="G5" s="8" t="str">
        <f>IF(Anmeldung!E12="/",CONCATENATE("Gruppe B Team #",Anmeldung!A12),Anmeldung!E12)</f>
        <v>Team 6, Gruppe A</v>
      </c>
      <c r="H5" s="109" t="str">
        <f t="shared" si="0"/>
        <v/>
      </c>
      <c r="I5" s="8" t="s">
        <v>27</v>
      </c>
      <c r="J5" s="110" t="str">
        <f t="shared" si="1"/>
        <v/>
      </c>
      <c r="K5" s="64">
        <f t="shared" si="2"/>
        <v>0</v>
      </c>
      <c r="L5" s="74"/>
      <c r="M5" s="20" t="s">
        <v>27</v>
      </c>
      <c r="N5" s="81"/>
      <c r="O5" s="84"/>
      <c r="P5" s="20" t="s">
        <v>27</v>
      </c>
      <c r="Q5" s="85"/>
      <c r="R5" s="86"/>
      <c r="S5" s="20" t="s">
        <v>27</v>
      </c>
      <c r="T5" s="87"/>
      <c r="U5" s="79"/>
      <c r="V5" s="80"/>
      <c r="W5" s="1">
        <f t="shared" si="4"/>
        <v>0</v>
      </c>
      <c r="X5" s="1">
        <f t="shared" si="5"/>
        <v>0</v>
      </c>
      <c r="Y5" s="1">
        <f t="shared" si="6"/>
        <v>0</v>
      </c>
      <c r="Z5" s="1">
        <f t="shared" si="7"/>
        <v>0</v>
      </c>
    </row>
    <row r="6" spans="1:26" ht="18" customHeight="1" x14ac:dyDescent="0.2">
      <c r="A6" s="7">
        <f t="shared" si="3"/>
        <v>5</v>
      </c>
      <c r="B6" s="38">
        <v>15</v>
      </c>
      <c r="C6" s="39"/>
      <c r="D6" s="40"/>
      <c r="E6" s="20" t="str">
        <f>IF(Anmeldung!B10=" / ",CONCATENATE("Gruppe A Team #",Anmeldung!A10),Anmeldung!B10)</f>
        <v>Team 1, Gruppe A</v>
      </c>
      <c r="F6" s="20" t="s">
        <v>18</v>
      </c>
      <c r="G6" s="20" t="str">
        <f>IF(Anmeldung!E11="/",CONCATENATE("Gruppe B Team #",Anmeldung!A11),Anmeldung!E11)</f>
        <v>Team 5, Gruppe A</v>
      </c>
      <c r="H6" s="109" t="str">
        <f t="shared" si="0"/>
        <v/>
      </c>
      <c r="I6" s="8" t="s">
        <v>27</v>
      </c>
      <c r="J6" s="110" t="str">
        <f t="shared" si="1"/>
        <v/>
      </c>
      <c r="K6" s="64">
        <f t="shared" si="2"/>
        <v>0</v>
      </c>
      <c r="L6" s="74"/>
      <c r="M6" s="20" t="s">
        <v>27</v>
      </c>
      <c r="N6" s="81"/>
      <c r="O6" s="84"/>
      <c r="P6" s="20" t="s">
        <v>27</v>
      </c>
      <c r="Q6" s="85"/>
      <c r="R6" s="86"/>
      <c r="S6" s="20" t="s">
        <v>27</v>
      </c>
      <c r="T6" s="87"/>
      <c r="U6" s="79"/>
      <c r="V6" s="80"/>
      <c r="W6" s="1">
        <f t="shared" si="4"/>
        <v>0</v>
      </c>
      <c r="X6" s="1">
        <f t="shared" si="5"/>
        <v>0</v>
      </c>
      <c r="Y6" s="1">
        <f t="shared" si="6"/>
        <v>0</v>
      </c>
      <c r="Z6" s="1">
        <f t="shared" si="7"/>
        <v>0</v>
      </c>
    </row>
    <row r="7" spans="1:26" ht="18" customHeight="1" x14ac:dyDescent="0.2">
      <c r="A7" s="7">
        <f t="shared" si="3"/>
        <v>6</v>
      </c>
      <c r="B7" s="14">
        <v>23</v>
      </c>
      <c r="C7" s="35"/>
      <c r="D7" s="36"/>
      <c r="E7" s="8" t="str">
        <f>IF(Anmeldung!B11="/",CONCATENATE("Gruppe A Team #",Anmeldung!A11),Anmeldung!B11)</f>
        <v>Team 2, Gruppe A</v>
      </c>
      <c r="F7" s="8" t="s">
        <v>18</v>
      </c>
      <c r="G7" s="8" t="str">
        <f>IF(Anmeldung!B12="/",CONCATENATE("Gruppe A Team #",Anmeldung!A12),Anmeldung!B12)</f>
        <v>Team 3, Gruppe A</v>
      </c>
      <c r="H7" s="109" t="str">
        <f t="shared" si="0"/>
        <v/>
      </c>
      <c r="I7" s="8" t="s">
        <v>27</v>
      </c>
      <c r="J7" s="110" t="str">
        <f t="shared" si="1"/>
        <v/>
      </c>
      <c r="K7" s="64">
        <f t="shared" si="2"/>
        <v>0</v>
      </c>
      <c r="L7" s="74"/>
      <c r="M7" s="20" t="s">
        <v>27</v>
      </c>
      <c r="N7" s="81"/>
      <c r="O7" s="84"/>
      <c r="P7" s="20" t="s">
        <v>27</v>
      </c>
      <c r="Q7" s="85"/>
      <c r="R7" s="86"/>
      <c r="S7" s="20" t="s">
        <v>27</v>
      </c>
      <c r="T7" s="87"/>
      <c r="U7" s="79"/>
      <c r="V7" s="80"/>
      <c r="W7" s="1">
        <f t="shared" si="4"/>
        <v>0</v>
      </c>
      <c r="X7" s="1">
        <f t="shared" si="5"/>
        <v>0</v>
      </c>
      <c r="Y7" s="1">
        <f t="shared" si="6"/>
        <v>0</v>
      </c>
      <c r="Z7" s="1">
        <f t="shared" si="7"/>
        <v>0</v>
      </c>
    </row>
    <row r="8" spans="1:26" ht="18" customHeight="1" x14ac:dyDescent="0.2">
      <c r="A8" s="7">
        <f t="shared" si="3"/>
        <v>7</v>
      </c>
      <c r="B8" s="38">
        <v>14</v>
      </c>
      <c r="C8" s="39"/>
      <c r="D8" s="40"/>
      <c r="E8" s="20" t="str">
        <f>IF(Anmeldung!B10=" / ",CONCATENATE("Gruppe A Team #",Anmeldung!A10),Anmeldung!B10)</f>
        <v>Team 1, Gruppe A</v>
      </c>
      <c r="F8" s="20" t="s">
        <v>18</v>
      </c>
      <c r="G8" s="20" t="str">
        <f>IF(Anmeldung!E10=" / ",CONCATENATE("Gruppe B Team #",Anmeldung!A10),Anmeldung!E10)</f>
        <v>Team 4, Gruppe A</v>
      </c>
      <c r="H8" s="109" t="str">
        <f t="shared" si="0"/>
        <v/>
      </c>
      <c r="I8" s="8" t="s">
        <v>27</v>
      </c>
      <c r="J8" s="110" t="str">
        <f t="shared" si="1"/>
        <v/>
      </c>
      <c r="K8" s="64">
        <f t="shared" si="2"/>
        <v>0</v>
      </c>
      <c r="L8" s="74"/>
      <c r="M8" s="20" t="s">
        <v>27</v>
      </c>
      <c r="N8" s="81"/>
      <c r="O8" s="84"/>
      <c r="P8" s="20" t="s">
        <v>27</v>
      </c>
      <c r="Q8" s="85"/>
      <c r="R8" s="86"/>
      <c r="S8" s="20" t="s">
        <v>27</v>
      </c>
      <c r="T8" s="87"/>
      <c r="U8" s="79"/>
      <c r="V8" s="80"/>
      <c r="W8" s="1">
        <f t="shared" si="4"/>
        <v>0</v>
      </c>
      <c r="X8" s="1">
        <f t="shared" si="5"/>
        <v>0</v>
      </c>
      <c r="Y8" s="1">
        <f t="shared" si="6"/>
        <v>0</v>
      </c>
      <c r="Z8" s="1">
        <f t="shared" si="7"/>
        <v>0</v>
      </c>
    </row>
    <row r="9" spans="1:26" s="16" customFormat="1" ht="18" customHeight="1" thickBot="1" x14ac:dyDescent="0.25">
      <c r="A9" s="7">
        <f t="shared" si="3"/>
        <v>8</v>
      </c>
      <c r="B9" s="14">
        <v>25</v>
      </c>
      <c r="C9" s="35"/>
      <c r="D9" s="36"/>
      <c r="E9" s="8" t="str">
        <f>IF(Anmeldung!B11="/",CONCATENATE("Gruppe A Team #",Anmeldung!A11),Anmeldung!B11)</f>
        <v>Team 2, Gruppe A</v>
      </c>
      <c r="F9" s="8" t="s">
        <v>18</v>
      </c>
      <c r="G9" s="8" t="str">
        <f>IF(Anmeldung!E11="/",CONCATENATE("Gruppe B Team #",Anmeldung!A11),Anmeldung!E11)</f>
        <v>Team 5, Gruppe A</v>
      </c>
      <c r="H9" s="109" t="str">
        <f t="shared" si="0"/>
        <v/>
      </c>
      <c r="I9" s="8" t="s">
        <v>27</v>
      </c>
      <c r="J9" s="110" t="str">
        <f t="shared" si="1"/>
        <v/>
      </c>
      <c r="K9" s="64">
        <f t="shared" si="2"/>
        <v>0</v>
      </c>
      <c r="L9" s="74"/>
      <c r="M9" s="20" t="s">
        <v>27</v>
      </c>
      <c r="N9" s="81"/>
      <c r="O9" s="84"/>
      <c r="P9" s="20" t="s">
        <v>27</v>
      </c>
      <c r="Q9" s="85"/>
      <c r="R9" s="86"/>
      <c r="S9" s="20" t="s">
        <v>27</v>
      </c>
      <c r="T9" s="87"/>
      <c r="U9" s="79"/>
      <c r="V9" s="80"/>
      <c r="W9" s="1">
        <f t="shared" si="4"/>
        <v>0</v>
      </c>
      <c r="X9" s="1">
        <f t="shared" si="5"/>
        <v>0</v>
      </c>
      <c r="Y9" s="1">
        <f t="shared" si="6"/>
        <v>0</v>
      </c>
      <c r="Z9" s="1">
        <f t="shared" si="7"/>
        <v>0</v>
      </c>
    </row>
    <row r="10" spans="1:26" ht="18" customHeight="1" x14ac:dyDescent="0.2">
      <c r="A10" s="7">
        <f t="shared" si="3"/>
        <v>9</v>
      </c>
      <c r="B10" s="14">
        <v>36</v>
      </c>
      <c r="C10" s="35"/>
      <c r="D10" s="36"/>
      <c r="E10" s="8" t="str">
        <f>IF(Anmeldung!B12="/",CONCATENATE("Gruppe A Team #",Anmeldung!A12),Anmeldung!B12)</f>
        <v>Team 3, Gruppe A</v>
      </c>
      <c r="F10" s="8" t="s">
        <v>18</v>
      </c>
      <c r="G10" s="8" t="str">
        <f>IF(Anmeldung!E12="/",CONCATENATE("Gruppe B Team #",Anmeldung!A12),Anmeldung!E12)</f>
        <v>Team 6, Gruppe A</v>
      </c>
      <c r="H10" s="109" t="str">
        <f t="shared" si="0"/>
        <v/>
      </c>
      <c r="I10" s="8" t="s">
        <v>27</v>
      </c>
      <c r="J10" s="110" t="str">
        <f t="shared" si="1"/>
        <v/>
      </c>
      <c r="K10" s="64">
        <f t="shared" si="2"/>
        <v>0</v>
      </c>
      <c r="L10" s="74"/>
      <c r="M10" s="20" t="s">
        <v>27</v>
      </c>
      <c r="N10" s="81"/>
      <c r="O10" s="84"/>
      <c r="P10" s="20" t="s">
        <v>27</v>
      </c>
      <c r="Q10" s="85"/>
      <c r="R10" s="86"/>
      <c r="S10" s="20" t="s">
        <v>27</v>
      </c>
      <c r="T10" s="87"/>
      <c r="U10" s="79"/>
      <c r="V10" s="80"/>
      <c r="W10" s="1">
        <f t="shared" si="4"/>
        <v>0</v>
      </c>
      <c r="X10" s="1">
        <f t="shared" si="5"/>
        <v>0</v>
      </c>
      <c r="Y10" s="1">
        <f t="shared" si="6"/>
        <v>0</v>
      </c>
      <c r="Z10" s="1">
        <f t="shared" si="7"/>
        <v>0</v>
      </c>
    </row>
    <row r="11" spans="1:26" ht="18" customHeight="1" x14ac:dyDescent="0.2">
      <c r="A11" s="7">
        <f t="shared" si="3"/>
        <v>10</v>
      </c>
      <c r="B11" s="14">
        <v>45</v>
      </c>
      <c r="C11" s="35"/>
      <c r="D11" s="36"/>
      <c r="E11" s="8" t="str">
        <f>IF(Anmeldung!E10=" / ",CONCATENATE("Gruppe B Team #",Anmeldung!A10),Anmeldung!E10)</f>
        <v>Team 4, Gruppe A</v>
      </c>
      <c r="F11" s="8" t="s">
        <v>18</v>
      </c>
      <c r="G11" s="8" t="str">
        <f>IF(Anmeldung!E11="/",CONCATENATE("Gruppe B Team #",Anmeldung!A11),Anmeldung!E11)</f>
        <v>Team 5, Gruppe A</v>
      </c>
      <c r="H11" s="109" t="str">
        <f t="shared" si="0"/>
        <v/>
      </c>
      <c r="I11" s="8" t="s">
        <v>27</v>
      </c>
      <c r="J11" s="110" t="str">
        <f t="shared" si="1"/>
        <v/>
      </c>
      <c r="K11" s="64">
        <f t="shared" si="2"/>
        <v>0</v>
      </c>
      <c r="L11" s="74"/>
      <c r="M11" s="20" t="s">
        <v>27</v>
      </c>
      <c r="N11" s="81"/>
      <c r="O11" s="84"/>
      <c r="P11" s="20" t="s">
        <v>27</v>
      </c>
      <c r="Q11" s="85"/>
      <c r="R11" s="86"/>
      <c r="S11" s="20" t="s">
        <v>27</v>
      </c>
      <c r="T11" s="87"/>
      <c r="U11" s="79"/>
      <c r="V11" s="80"/>
      <c r="W11" s="1">
        <f t="shared" si="4"/>
        <v>0</v>
      </c>
      <c r="X11" s="1">
        <f t="shared" si="5"/>
        <v>0</v>
      </c>
      <c r="Y11" s="1">
        <f t="shared" si="6"/>
        <v>0</v>
      </c>
      <c r="Z11" s="1">
        <f t="shared" si="7"/>
        <v>0</v>
      </c>
    </row>
    <row r="12" spans="1:26" ht="18" customHeight="1" x14ac:dyDescent="0.2">
      <c r="A12" s="7">
        <f t="shared" si="3"/>
        <v>11</v>
      </c>
      <c r="B12" s="38">
        <v>13</v>
      </c>
      <c r="C12" s="39"/>
      <c r="D12" s="40"/>
      <c r="E12" s="20" t="str">
        <f>IF(Anmeldung!B10=" / ",CONCATENATE("Gruppe A Team #",Anmeldung!A10),Anmeldung!B10)</f>
        <v>Team 1, Gruppe A</v>
      </c>
      <c r="F12" s="20" t="s">
        <v>18</v>
      </c>
      <c r="G12" s="20" t="str">
        <f>IF(Anmeldung!B12="/",CONCATENATE("Gruppe A Team #",Anmeldung!A12),Anmeldung!B12)</f>
        <v>Team 3, Gruppe A</v>
      </c>
      <c r="H12" s="108" t="str">
        <f t="shared" si="0"/>
        <v/>
      </c>
      <c r="I12" s="20" t="s">
        <v>27</v>
      </c>
      <c r="J12" s="72" t="str">
        <f t="shared" si="1"/>
        <v/>
      </c>
      <c r="K12" s="73">
        <f t="shared" si="2"/>
        <v>0</v>
      </c>
      <c r="L12" s="74"/>
      <c r="M12" s="20" t="s">
        <v>27</v>
      </c>
      <c r="N12" s="81"/>
      <c r="O12" s="84"/>
      <c r="P12" s="20" t="s">
        <v>27</v>
      </c>
      <c r="Q12" s="85"/>
      <c r="R12" s="86"/>
      <c r="S12" s="20" t="s">
        <v>27</v>
      </c>
      <c r="T12" s="87"/>
      <c r="U12" s="88"/>
      <c r="V12" s="89"/>
      <c r="W12" s="1">
        <f t="shared" si="4"/>
        <v>0</v>
      </c>
      <c r="X12" s="1">
        <f t="shared" si="5"/>
        <v>0</v>
      </c>
      <c r="Y12" s="1">
        <f t="shared" si="6"/>
        <v>0</v>
      </c>
      <c r="Z12" s="1">
        <f t="shared" si="7"/>
        <v>0</v>
      </c>
    </row>
    <row r="13" spans="1:26" ht="18" customHeight="1" x14ac:dyDescent="0.2">
      <c r="A13" s="7">
        <f t="shared" si="3"/>
        <v>12</v>
      </c>
      <c r="B13" s="14">
        <v>26</v>
      </c>
      <c r="C13" s="35"/>
      <c r="D13" s="36"/>
      <c r="E13" s="8" t="str">
        <f>IF(Anmeldung!B11="/",CONCATENATE("Gruppe A Team #",Anmeldung!A11),Anmeldung!B11)</f>
        <v>Team 2, Gruppe A</v>
      </c>
      <c r="F13" s="8" t="s">
        <v>18</v>
      </c>
      <c r="G13" s="8" t="str">
        <f>IF(Anmeldung!E12="/",CONCATENATE("Gruppe B Team #",Anmeldung!A12),Anmeldung!E12)</f>
        <v>Team 6, Gruppe A</v>
      </c>
      <c r="H13" s="109" t="str">
        <f t="shared" si="0"/>
        <v/>
      </c>
      <c r="I13" s="8" t="s">
        <v>27</v>
      </c>
      <c r="J13" s="110" t="str">
        <f t="shared" si="1"/>
        <v/>
      </c>
      <c r="K13" s="64">
        <f t="shared" si="2"/>
        <v>0</v>
      </c>
      <c r="L13" s="74"/>
      <c r="M13" s="20" t="s">
        <v>27</v>
      </c>
      <c r="N13" s="81"/>
      <c r="O13" s="84"/>
      <c r="P13" s="20" t="s">
        <v>27</v>
      </c>
      <c r="Q13" s="85"/>
      <c r="R13" s="86"/>
      <c r="S13" s="20" t="s">
        <v>27</v>
      </c>
      <c r="T13" s="87"/>
      <c r="U13" s="79"/>
      <c r="V13" s="80"/>
      <c r="W13" s="1">
        <f t="shared" si="4"/>
        <v>0</v>
      </c>
      <c r="X13" s="1">
        <f t="shared" si="5"/>
        <v>0</v>
      </c>
      <c r="Y13" s="1">
        <f t="shared" si="6"/>
        <v>0</v>
      </c>
      <c r="Z13" s="1">
        <f t="shared" si="7"/>
        <v>0</v>
      </c>
    </row>
    <row r="14" spans="1:26" ht="18" customHeight="1" x14ac:dyDescent="0.2">
      <c r="A14" s="7">
        <f t="shared" si="3"/>
        <v>13</v>
      </c>
      <c r="B14" s="14">
        <v>34</v>
      </c>
      <c r="C14" s="35"/>
      <c r="D14" s="36"/>
      <c r="E14" s="8" t="str">
        <f>IF(Anmeldung!B12="/",CONCATENATE("Gruppe A Team #",Anmeldung!A12),Anmeldung!B12)</f>
        <v>Team 3, Gruppe A</v>
      </c>
      <c r="F14" s="8" t="s">
        <v>18</v>
      </c>
      <c r="G14" s="8" t="str">
        <f>IF(Anmeldung!E10=" / ",CONCATENATE("Gruppe B Team #",Anmeldung!A10),Anmeldung!E10)</f>
        <v>Team 4, Gruppe A</v>
      </c>
      <c r="H14" s="109" t="str">
        <f t="shared" si="0"/>
        <v/>
      </c>
      <c r="I14" s="8" t="s">
        <v>27</v>
      </c>
      <c r="J14" s="110" t="str">
        <f t="shared" si="1"/>
        <v/>
      </c>
      <c r="K14" s="64">
        <f t="shared" si="2"/>
        <v>0</v>
      </c>
      <c r="L14" s="74"/>
      <c r="M14" s="20" t="s">
        <v>27</v>
      </c>
      <c r="N14" s="81"/>
      <c r="O14" s="84"/>
      <c r="P14" s="20" t="s">
        <v>27</v>
      </c>
      <c r="Q14" s="85"/>
      <c r="R14" s="86"/>
      <c r="S14" s="20" t="s">
        <v>27</v>
      </c>
      <c r="T14" s="87"/>
      <c r="U14" s="79"/>
      <c r="V14" s="80"/>
      <c r="W14" s="1">
        <f t="shared" si="4"/>
        <v>0</v>
      </c>
      <c r="X14" s="1">
        <f t="shared" si="5"/>
        <v>0</v>
      </c>
      <c r="Y14" s="1">
        <f t="shared" si="6"/>
        <v>0</v>
      </c>
      <c r="Z14" s="1">
        <f t="shared" si="7"/>
        <v>0</v>
      </c>
    </row>
    <row r="15" spans="1:26" s="16" customFormat="1" ht="18" customHeight="1" thickBot="1" x14ac:dyDescent="0.25">
      <c r="A15" s="7">
        <f t="shared" si="3"/>
        <v>14</v>
      </c>
      <c r="B15" s="14">
        <v>56</v>
      </c>
      <c r="C15" s="35"/>
      <c r="D15" s="36"/>
      <c r="E15" s="8" t="str">
        <f>IF(Anmeldung!E11="/",CONCATENATE("Gruppe B Team #",Anmeldung!A11),Anmeldung!E11)</f>
        <v>Team 5, Gruppe A</v>
      </c>
      <c r="F15" s="8" t="s">
        <v>18</v>
      </c>
      <c r="G15" s="8" t="str">
        <f>IF(Anmeldung!E12="/",CONCATENATE("Gruppe B Team #",Anmeldung!A12),Anmeldung!E12)</f>
        <v>Team 6, Gruppe A</v>
      </c>
      <c r="H15" s="109" t="str">
        <f t="shared" si="0"/>
        <v/>
      </c>
      <c r="I15" s="8" t="s">
        <v>27</v>
      </c>
      <c r="J15" s="110" t="str">
        <f t="shared" si="1"/>
        <v/>
      </c>
      <c r="K15" s="64">
        <f t="shared" si="2"/>
        <v>0</v>
      </c>
      <c r="L15" s="74"/>
      <c r="M15" s="20" t="s">
        <v>27</v>
      </c>
      <c r="N15" s="81"/>
      <c r="O15" s="84"/>
      <c r="P15" s="20" t="s">
        <v>27</v>
      </c>
      <c r="Q15" s="85"/>
      <c r="R15" s="86"/>
      <c r="S15" s="20" t="s">
        <v>27</v>
      </c>
      <c r="T15" s="87"/>
      <c r="U15" s="79"/>
      <c r="V15" s="80"/>
      <c r="W15" s="1">
        <f t="shared" si="4"/>
        <v>0</v>
      </c>
      <c r="X15" s="1">
        <f t="shared" si="5"/>
        <v>0</v>
      </c>
      <c r="Y15" s="1">
        <f t="shared" si="6"/>
        <v>0</v>
      </c>
      <c r="Z15" s="1">
        <f t="shared" si="7"/>
        <v>0</v>
      </c>
    </row>
    <row r="16" spans="1:26" ht="18" customHeight="1" x14ac:dyDescent="0.2">
      <c r="A16" s="7">
        <f t="shared" si="3"/>
        <v>15</v>
      </c>
      <c r="B16" s="14">
        <v>12</v>
      </c>
      <c r="C16" s="35"/>
      <c r="D16" s="36"/>
      <c r="E16" s="8" t="str">
        <f>IF(Anmeldung!B10=" / ",CONCATENATE("Gruppe A Team #",Anmeldung!A10),Anmeldung!B10)</f>
        <v>Team 1, Gruppe A</v>
      </c>
      <c r="F16" s="8" t="s">
        <v>18</v>
      </c>
      <c r="G16" s="8" t="str">
        <f>IF(Anmeldung!B11="/",CONCATENATE("Gruppe A Team #",Anmeldung!A11),Anmeldung!B11)</f>
        <v>Team 2, Gruppe A</v>
      </c>
      <c r="H16" s="109" t="str">
        <f t="shared" si="0"/>
        <v/>
      </c>
      <c r="I16" s="8" t="s">
        <v>27</v>
      </c>
      <c r="J16" s="110" t="str">
        <f t="shared" si="1"/>
        <v/>
      </c>
      <c r="K16" s="64">
        <f t="shared" si="2"/>
        <v>0</v>
      </c>
      <c r="L16" s="74"/>
      <c r="M16" s="20" t="s">
        <v>27</v>
      </c>
      <c r="N16" s="81"/>
      <c r="O16" s="84"/>
      <c r="P16" s="20" t="s">
        <v>27</v>
      </c>
      <c r="Q16" s="85"/>
      <c r="R16" s="86"/>
      <c r="S16" s="20" t="s">
        <v>27</v>
      </c>
      <c r="T16" s="87"/>
      <c r="U16" s="79"/>
      <c r="V16" s="80"/>
      <c r="W16" s="1">
        <f t="shared" si="4"/>
        <v>0</v>
      </c>
      <c r="X16" s="1">
        <f t="shared" si="5"/>
        <v>0</v>
      </c>
      <c r="Y16" s="1">
        <f t="shared" si="6"/>
        <v>0</v>
      </c>
      <c r="Z16" s="1">
        <f t="shared" si="7"/>
        <v>0</v>
      </c>
    </row>
  </sheetData>
  <sheetProtection password="CCA4" sheet="1" formatCells="0" formatColumns="0" formatRows="0" selectLockedCells="1"/>
  <phoneticPr fontId="0" type="noConversion"/>
  <printOptions horizontalCentered="1" verticalCentered="1" gridLines="1"/>
  <pageMargins left="0.78740157480314965" right="0.78740157480314965" top="1.1145833333333333" bottom="0.44" header="0.51181102362204722" footer="0.44"/>
  <pageSetup paperSize="9" orientation="landscape" r:id="rId1"/>
  <headerFooter alignWithMargins="0">
    <oddHeader>&amp;C
&amp;12Spielplan - Resultate Gruppenspiele Vorrunde 6 Teams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1C073-FA3D-48B5-B3B6-F7AAB0A9E2AC}">
  <dimension ref="A1:S14"/>
  <sheetViews>
    <sheetView zoomScaleNormal="100" workbookViewId="0">
      <selection activeCell="N3" sqref="N3"/>
    </sheetView>
  </sheetViews>
  <sheetFormatPr baseColWidth="10" defaultColWidth="11.42578125" defaultRowHeight="12.75" x14ac:dyDescent="0.2"/>
  <cols>
    <col min="1" max="1" width="16.85546875" customWidth="1"/>
    <col min="2" max="2" width="7.28515625" customWidth="1"/>
    <col min="3" max="3" width="5.28515625" customWidth="1"/>
    <col min="4" max="4" width="3.7109375" style="2" customWidth="1"/>
    <col min="5" max="5" width="1.5703125" style="2" bestFit="1" customWidth="1"/>
    <col min="6" max="6" width="3.7109375" style="2" customWidth="1"/>
    <col min="7" max="7" width="4.7109375" style="2" customWidth="1"/>
    <col min="8" max="8" width="5.28515625" customWidth="1"/>
    <col min="9" max="9" width="4.7109375" style="2" customWidth="1"/>
    <col min="10" max="10" width="1.5703125" style="2" bestFit="1" customWidth="1"/>
    <col min="11" max="12" width="4.7109375" style="2" customWidth="1"/>
    <col min="13" max="13" width="5.28515625" customWidth="1"/>
    <col min="14" max="14" width="5.28515625" style="2" customWidth="1"/>
    <col min="15" max="15" width="15.85546875" style="2" hidden="1" customWidth="1"/>
    <col min="16" max="16" width="5" customWidth="1"/>
    <col min="17" max="17" width="3" style="2" customWidth="1"/>
    <col min="18" max="18" width="30.7109375" customWidth="1"/>
    <col min="19" max="19" width="3.7109375" customWidth="1"/>
  </cols>
  <sheetData>
    <row r="1" spans="1:19" ht="24.75" thickTop="1" x14ac:dyDescent="0.2">
      <c r="A1" s="98" t="s">
        <v>10</v>
      </c>
      <c r="B1" s="122" t="s">
        <v>28</v>
      </c>
      <c r="C1" s="125" t="s">
        <v>29</v>
      </c>
      <c r="D1" s="143" t="s">
        <v>30</v>
      </c>
      <c r="E1" s="142"/>
      <c r="F1" s="144"/>
      <c r="G1" s="134" t="s">
        <v>31</v>
      </c>
      <c r="H1" s="130" t="s">
        <v>32</v>
      </c>
      <c r="I1" s="142" t="s">
        <v>33</v>
      </c>
      <c r="J1" s="142"/>
      <c r="K1" s="142"/>
      <c r="L1" s="131" t="s">
        <v>34</v>
      </c>
      <c r="M1" s="125" t="s">
        <v>35</v>
      </c>
      <c r="N1" s="133" t="s">
        <v>36</v>
      </c>
      <c r="O1" s="22" t="s">
        <v>37</v>
      </c>
      <c r="P1" s="97"/>
      <c r="Q1" s="99" t="s">
        <v>36</v>
      </c>
      <c r="R1" s="100" t="s">
        <v>38</v>
      </c>
    </row>
    <row r="2" spans="1:19" x14ac:dyDescent="0.2">
      <c r="A2" s="123" t="str">
        <f>Anmeldung!B10</f>
        <v>Team 1, Gruppe A</v>
      </c>
      <c r="B2" s="41">
        <f>SUMIF(Vorrunde!$E$2:$E$16,$A2,Vorrunde!W2:W16)+SUMIF(Vorrunde!$G$2:$G$16,$A2,Vorrunde!X2:X16)</f>
        <v>0</v>
      </c>
      <c r="C2" s="126" t="str">
        <f t="shared" ref="C2:C7" si="0">IF(SUM($B$2:$B$7)=0,"-",RANK(B2,$B$2:$B$7))</f>
        <v>-</v>
      </c>
      <c r="D2" s="41">
        <f>SUMIF(Vorrunde!$E$2:$E$16,$A2,Vorrunde!$H$2:$H$16)+SUMIF(Vorrunde!$G$2:$G$16,$A2,Vorrunde!$J$2:$J$16)</f>
        <v>0</v>
      </c>
      <c r="E2" s="120" t="s">
        <v>39</v>
      </c>
      <c r="F2" s="121">
        <f>SUMIF(Vorrunde!$E$2:$E$16,$A2,Vorrunde!$J$2:$J$16)+SUMIF(Vorrunde!$G$2:$G$16,$A2,Vorrunde!$H$2:$H$16)</f>
        <v>0</v>
      </c>
      <c r="G2" s="135">
        <f t="shared" ref="G2:G7" si="1">SUM(D2-F2)</f>
        <v>0</v>
      </c>
      <c r="H2" s="126" t="str">
        <f t="shared" ref="H2:H7" si="2">IF(SUM($D$2:$D$7)=0,"-",RANK(G2,$G$2:$G$7))</f>
        <v>-</v>
      </c>
      <c r="I2" s="41">
        <f>SUMIF(Vorrunde!$E$2:$E$16,$A2,Vorrunde!$Y$2:$Y$16)+SUMIF(Vorrunde!$G$2:$G$16,$A2,Vorrunde!$Z$2:$Z$16)</f>
        <v>0</v>
      </c>
      <c r="J2" s="120" t="s">
        <v>39</v>
      </c>
      <c r="K2" s="121">
        <f>SUMIF(Vorrunde!$E$2:$E$16,$A2,Vorrunde!$Z$2:$Z$16)+SUMIF(Vorrunde!$G$2:$G$16,$A2,Vorrunde!$Y$2:$Y$16)</f>
        <v>0</v>
      </c>
      <c r="L2" s="132">
        <f t="shared" ref="L2:L7" si="3">IF((K2=0),0,I2/K2)</f>
        <v>0</v>
      </c>
      <c r="M2" s="126" t="str">
        <f t="shared" ref="M2:M7" si="4">IF(SUM($L$2:$L$7)=0,"-",RANK(L2,$L$2:$L$7))</f>
        <v>-</v>
      </c>
      <c r="N2" s="133" t="str">
        <f t="shared" ref="N2:N7" si="5">C2</f>
        <v>-</v>
      </c>
      <c r="O2" s="124" t="str">
        <f t="shared" ref="O2:O7" si="6">A2</f>
        <v>Team 1, Gruppe A</v>
      </c>
      <c r="P2" s="96"/>
      <c r="Q2" s="6">
        <v>1</v>
      </c>
      <c r="R2" s="4" t="str">
        <f>IF($D$2+$D$3+$D$4+$D$5+$D$6+$D$7=0,"Gruppenrang 1",VLOOKUP(1,N2:O7,2,FALSE))</f>
        <v>Gruppenrang 1</v>
      </c>
      <c r="S2" s="9"/>
    </row>
    <row r="3" spans="1:19" x14ac:dyDescent="0.2">
      <c r="A3" s="123" t="str">
        <f>Anmeldung!B11</f>
        <v>Team 2, Gruppe A</v>
      </c>
      <c r="B3" s="41">
        <f>SUMIF(Vorrunde!$E$2:$E$16,$A3,Vorrunde!W3:W17)+SUMIF(Vorrunde!$G$2:$G$16,$A3,Vorrunde!X3:X17)</f>
        <v>0</v>
      </c>
      <c r="C3" s="126" t="str">
        <f t="shared" si="0"/>
        <v>-</v>
      </c>
      <c r="D3" s="41">
        <f>SUMIF(Vorrunde!$E$2:$E$16,$A3,Vorrunde!$H$2:$H$16)+SUMIF(Vorrunde!$G$2:$G$16,$A3,Vorrunde!$J$2:$J$16)</f>
        <v>0</v>
      </c>
      <c r="E3" s="120" t="s">
        <v>39</v>
      </c>
      <c r="F3" s="121">
        <f>SUMIF(Vorrunde!$E$2:$E$16,$A3,Vorrunde!$J$2:$J$16)+SUMIF(Vorrunde!$G$2:$G$16,$A3,Vorrunde!$H$2:$H$16)</f>
        <v>0</v>
      </c>
      <c r="G3" s="135">
        <f t="shared" si="1"/>
        <v>0</v>
      </c>
      <c r="H3" s="126" t="str">
        <f t="shared" si="2"/>
        <v>-</v>
      </c>
      <c r="I3" s="41">
        <f>SUMIF(Vorrunde!$E$2:$E$16,$A3,Vorrunde!$Y$2:$Y$16)+SUMIF(Vorrunde!$G$2:$G$16,$A3,Vorrunde!$Z$2:$Z$16)</f>
        <v>0</v>
      </c>
      <c r="J3" s="120" t="s">
        <v>39</v>
      </c>
      <c r="K3" s="121">
        <f>SUMIF(Vorrunde!$E$2:$E$16,$A3,Vorrunde!$Z$2:$Z$16)+SUMIF(Vorrunde!$G$2:$G$16,$A3,Vorrunde!$Y$2:$Y$16)</f>
        <v>0</v>
      </c>
      <c r="L3" s="132">
        <f t="shared" si="3"/>
        <v>0</v>
      </c>
      <c r="M3" s="126" t="str">
        <f t="shared" si="4"/>
        <v>-</v>
      </c>
      <c r="N3" s="133" t="str">
        <f t="shared" si="5"/>
        <v>-</v>
      </c>
      <c r="O3" s="124" t="str">
        <f t="shared" si="6"/>
        <v>Team 2, Gruppe A</v>
      </c>
      <c r="P3" s="96"/>
      <c r="Q3" s="6">
        <v>2</v>
      </c>
      <c r="R3" s="4" t="str">
        <f>IF($D$2+$D$3+$D$4+$D$5+$D$6+$D$7=0,"Gruppenrang 2",VLOOKUP(2,N2:O7,2,FALSE))</f>
        <v>Gruppenrang 2</v>
      </c>
      <c r="S3" s="9"/>
    </row>
    <row r="4" spans="1:19" x14ac:dyDescent="0.2">
      <c r="A4" s="123" t="str">
        <f>Anmeldung!B12</f>
        <v>Team 3, Gruppe A</v>
      </c>
      <c r="B4" s="41">
        <f>SUMIF(Vorrunde!$E$2:$E$16,$A4,Vorrunde!W4:W18)+SUMIF(Vorrunde!$G$2:$G$16,$A4,Vorrunde!X4:X18)</f>
        <v>0</v>
      </c>
      <c r="C4" s="126" t="str">
        <f t="shared" si="0"/>
        <v>-</v>
      </c>
      <c r="D4" s="41">
        <f>SUMIF(Vorrunde!$E$2:$E$16,$A4,Vorrunde!$H$2:$H$16)+SUMIF(Vorrunde!$G$2:$G$16,$A4,Vorrunde!$J$2:$J$16)</f>
        <v>0</v>
      </c>
      <c r="E4" s="120" t="s">
        <v>39</v>
      </c>
      <c r="F4" s="121">
        <f>SUMIF(Vorrunde!$E$2:$E$16,$A4,Vorrunde!$J$2:$J$16)+SUMIF(Vorrunde!$G$2:$G$16,$A4,Vorrunde!$H$2:$H$16)</f>
        <v>0</v>
      </c>
      <c r="G4" s="135">
        <f t="shared" si="1"/>
        <v>0</v>
      </c>
      <c r="H4" s="126" t="str">
        <f t="shared" si="2"/>
        <v>-</v>
      </c>
      <c r="I4" s="41">
        <f>SUMIF(Vorrunde!$E$2:$E$16,$A4,Vorrunde!$Y$2:$Y$16)+SUMIF(Vorrunde!$G$2:$G$16,$A4,Vorrunde!$Z$2:$Z$16)</f>
        <v>0</v>
      </c>
      <c r="J4" s="120" t="s">
        <v>39</v>
      </c>
      <c r="K4" s="121">
        <f>SUMIF(Vorrunde!$E$2:$E$16,$A4,Vorrunde!$Z$2:$Z$16)+SUMIF(Vorrunde!$G$2:$G$16,$A4,Vorrunde!$Y$2:$Y$16)</f>
        <v>0</v>
      </c>
      <c r="L4" s="132">
        <f t="shared" si="3"/>
        <v>0</v>
      </c>
      <c r="M4" s="126" t="str">
        <f t="shared" si="4"/>
        <v>-</v>
      </c>
      <c r="N4" s="133" t="str">
        <f t="shared" si="5"/>
        <v>-</v>
      </c>
      <c r="O4" s="124" t="str">
        <f t="shared" si="6"/>
        <v>Team 3, Gruppe A</v>
      </c>
      <c r="P4" s="96"/>
      <c r="Q4" s="6">
        <v>3</v>
      </c>
      <c r="R4" s="4" t="str">
        <f>IF($D$2+$D$3+$D$4+$D$5+$D$6+$D$7=0,"Gruppenrang 3",VLOOKUP(3,N2:O7,2,FALSE))</f>
        <v>Gruppenrang 3</v>
      </c>
      <c r="S4" s="9"/>
    </row>
    <row r="5" spans="1:19" x14ac:dyDescent="0.2">
      <c r="A5" s="123" t="str">
        <f>Anmeldung!E10</f>
        <v>Team 4, Gruppe A</v>
      </c>
      <c r="B5" s="41">
        <f>SUMIF(Vorrunde!$E$2:$E$16,$A5,Vorrunde!W5:W19)+SUMIF(Vorrunde!$G$2:$G$16,$A5,Vorrunde!X5:X19)</f>
        <v>0</v>
      </c>
      <c r="C5" s="126" t="str">
        <f t="shared" si="0"/>
        <v>-</v>
      </c>
      <c r="D5" s="41">
        <f>SUMIF(Vorrunde!$E$2:$E$16,$A5,Vorrunde!$H$2:$H$16)+SUMIF(Vorrunde!$G$2:$G$16,$A5,Vorrunde!$J$2:$J$16)</f>
        <v>0</v>
      </c>
      <c r="E5" s="120" t="s">
        <v>39</v>
      </c>
      <c r="F5" s="121">
        <f>SUMIF(Vorrunde!$E$2:$E$16,$A5,Vorrunde!$J$2:$J$16)+SUMIF(Vorrunde!$G$2:$G$16,$A5,Vorrunde!$H$2:$H$16)</f>
        <v>0</v>
      </c>
      <c r="G5" s="135">
        <f t="shared" si="1"/>
        <v>0</v>
      </c>
      <c r="H5" s="126" t="str">
        <f t="shared" si="2"/>
        <v>-</v>
      </c>
      <c r="I5" s="41">
        <f>SUMIF(Vorrunde!$E$2:$E$16,$A5,Vorrunde!$Y$2:$Y$16)+SUMIF(Vorrunde!$G$2:$G$16,$A5,Vorrunde!$Z$2:$Z$16)</f>
        <v>0</v>
      </c>
      <c r="J5" s="120" t="s">
        <v>39</v>
      </c>
      <c r="K5" s="121">
        <f>SUMIF(Vorrunde!$E$2:$E$16,$A5,Vorrunde!$Z$2:$Z$16)+SUMIF(Vorrunde!$G$2:$G$16,$A5,Vorrunde!$Y$2:$Y$16)</f>
        <v>0</v>
      </c>
      <c r="L5" s="132">
        <f t="shared" si="3"/>
        <v>0</v>
      </c>
      <c r="M5" s="126" t="str">
        <f t="shared" si="4"/>
        <v>-</v>
      </c>
      <c r="N5" s="133" t="str">
        <f t="shared" si="5"/>
        <v>-</v>
      </c>
      <c r="O5" s="124" t="str">
        <f t="shared" si="6"/>
        <v>Team 4, Gruppe A</v>
      </c>
      <c r="P5" s="96"/>
      <c r="Q5" s="6">
        <v>4</v>
      </c>
      <c r="R5" s="4" t="str">
        <f>IF($D$2+$D$3+$D$4+$D$5+$D$6+$D$7=0,"Gruppenrang 4",VLOOKUP(4,N2:O7,2,FALSE))</f>
        <v>Gruppenrang 4</v>
      </c>
      <c r="S5" s="9"/>
    </row>
    <row r="6" spans="1:19" x14ac:dyDescent="0.2">
      <c r="A6" s="123" t="str">
        <f>Anmeldung!E11</f>
        <v>Team 5, Gruppe A</v>
      </c>
      <c r="B6" s="41">
        <f>SUMIF(Vorrunde!$E$2:$E$16,$A6,Vorrunde!W6:W20)+SUMIF(Vorrunde!$G$2:$G$16,$A6,Vorrunde!X6:X20)</f>
        <v>0</v>
      </c>
      <c r="C6" s="126" t="str">
        <f t="shared" si="0"/>
        <v>-</v>
      </c>
      <c r="D6" s="41">
        <f>SUMIF(Vorrunde!$E$2:$E$16,$A6,Vorrunde!$H$2:$H$16)+SUMIF(Vorrunde!$G$2:$G$16,$A6,Vorrunde!$J$2:$J$16)</f>
        <v>0</v>
      </c>
      <c r="E6" s="120" t="s">
        <v>39</v>
      </c>
      <c r="F6" s="121">
        <f>SUMIF(Vorrunde!$E$2:$E$16,$A6,Vorrunde!$J$2:$J$16)+SUMIF(Vorrunde!$G$2:$G$16,$A6,Vorrunde!$H$2:$H$16)</f>
        <v>0</v>
      </c>
      <c r="G6" s="135">
        <f t="shared" si="1"/>
        <v>0</v>
      </c>
      <c r="H6" s="126" t="str">
        <f t="shared" si="2"/>
        <v>-</v>
      </c>
      <c r="I6" s="41">
        <f>SUMIF(Vorrunde!$E$2:$E$16,$A6,Vorrunde!$Y$2:$Y$16)+SUMIF(Vorrunde!$G$2:$G$16,$A6,Vorrunde!$Z$2:$Z$16)</f>
        <v>0</v>
      </c>
      <c r="J6" s="120" t="s">
        <v>39</v>
      </c>
      <c r="K6" s="121">
        <f>SUMIF(Vorrunde!$E$2:$E$16,$A6,Vorrunde!$Z$2:$Z$16)+SUMIF(Vorrunde!$G$2:$G$16,$A6,Vorrunde!$Y$2:$Y$16)</f>
        <v>0</v>
      </c>
      <c r="L6" s="132">
        <f t="shared" si="3"/>
        <v>0</v>
      </c>
      <c r="M6" s="126" t="str">
        <f t="shared" si="4"/>
        <v>-</v>
      </c>
      <c r="N6" s="133" t="str">
        <f t="shared" si="5"/>
        <v>-</v>
      </c>
      <c r="O6" s="124" t="str">
        <f t="shared" si="6"/>
        <v>Team 5, Gruppe A</v>
      </c>
      <c r="P6" s="96"/>
      <c r="Q6" s="6">
        <v>5</v>
      </c>
      <c r="R6" s="4" t="str">
        <f>IF($D$2+$D$3+$D$4+$D$5+$D$6+$D$7=0,"Gruppenrang 5",VLOOKUP(5,N2:O7,2,FALSE))</f>
        <v>Gruppenrang 5</v>
      </c>
      <c r="S6" s="9"/>
    </row>
    <row r="7" spans="1:19" x14ac:dyDescent="0.2">
      <c r="A7" s="123" t="str">
        <f>Anmeldung!E12</f>
        <v>Team 6, Gruppe A</v>
      </c>
      <c r="B7" s="41">
        <f>SUMIF(Vorrunde!$E$2:$E$16,$A7,Vorrunde!W7:W21)+SUMIF(Vorrunde!$G$2:$G$16,$A7,Vorrunde!X7:X21)</f>
        <v>0</v>
      </c>
      <c r="C7" s="126" t="str">
        <f t="shared" si="0"/>
        <v>-</v>
      </c>
      <c r="D7" s="41">
        <f>SUMIF(Vorrunde!$E$2:$E$16,$A7,Vorrunde!$H$2:$H$16)+SUMIF(Vorrunde!$G$2:$G$16,$A7,Vorrunde!$J$2:$J$16)</f>
        <v>0</v>
      </c>
      <c r="E7" s="120" t="s">
        <v>39</v>
      </c>
      <c r="F7" s="121">
        <f>SUMIF(Vorrunde!$E$2:$E$16,$A7,Vorrunde!$J$2:$J$16)+SUMIF(Vorrunde!$G$2:$G$16,$A7,Vorrunde!$H$2:$H$16)</f>
        <v>0</v>
      </c>
      <c r="G7" s="135">
        <f t="shared" si="1"/>
        <v>0</v>
      </c>
      <c r="H7" s="126" t="str">
        <f t="shared" si="2"/>
        <v>-</v>
      </c>
      <c r="I7" s="41">
        <f>SUMIF(Vorrunde!$E$2:$E$16,$A7,Vorrunde!$Y$2:$Y$16)+SUMIF(Vorrunde!$G$2:$G$16,$A7,Vorrunde!$Z$2:$Z$16)</f>
        <v>0</v>
      </c>
      <c r="J7" s="120" t="s">
        <v>39</v>
      </c>
      <c r="K7" s="121">
        <f>SUMIF(Vorrunde!$E$2:$E$16,$A7,Vorrunde!$Z$2:$Z$16)+SUMIF(Vorrunde!$G$2:$G$16,$A7,Vorrunde!$Y$2:$Y$16)</f>
        <v>0</v>
      </c>
      <c r="L7" s="132">
        <f t="shared" si="3"/>
        <v>0</v>
      </c>
      <c r="M7" s="126" t="str">
        <f t="shared" si="4"/>
        <v>-</v>
      </c>
      <c r="N7" s="133" t="str">
        <f t="shared" si="5"/>
        <v>-</v>
      </c>
      <c r="O7" s="124" t="str">
        <f t="shared" si="6"/>
        <v>Team 6, Gruppe A</v>
      </c>
      <c r="P7" s="96"/>
      <c r="Q7" s="6">
        <v>6</v>
      </c>
      <c r="R7" s="4" t="str">
        <f>IF($D$2+$D$3+$D$4+$D$5+$D$6+$D$7=0,"Gruppenrang 6",VLOOKUP(6,N2:O7,2,FALSE))</f>
        <v>Gruppenrang 6</v>
      </c>
      <c r="S7" s="9"/>
    </row>
    <row r="8" spans="1:19" x14ac:dyDescent="0.2">
      <c r="O8" s="42"/>
      <c r="Q8" s="1"/>
      <c r="R8" s="9"/>
      <c r="S8" s="9"/>
    </row>
    <row r="9" spans="1:19" x14ac:dyDescent="0.2">
      <c r="D9"/>
      <c r="E9"/>
      <c r="F9"/>
      <c r="G9"/>
      <c r="I9"/>
      <c r="J9"/>
      <c r="L9" s="129" t="s">
        <v>40</v>
      </c>
      <c r="M9" s="118"/>
      <c r="N9" s="118"/>
      <c r="O9" s="119"/>
      <c r="P9" s="119"/>
      <c r="Q9" s="119"/>
      <c r="R9" s="119"/>
    </row>
    <row r="10" spans="1:19" x14ac:dyDescent="0.2">
      <c r="D10"/>
      <c r="E10"/>
      <c r="F10"/>
      <c r="G10"/>
      <c r="I10"/>
      <c r="L10" s="127" t="s">
        <v>41</v>
      </c>
      <c r="M10" s="118"/>
      <c r="N10" s="118"/>
      <c r="O10" s="119"/>
      <c r="P10" s="119"/>
      <c r="Q10" s="119"/>
      <c r="R10" s="119"/>
    </row>
    <row r="11" spans="1:19" x14ac:dyDescent="0.2">
      <c r="D11"/>
      <c r="E11"/>
      <c r="F11"/>
      <c r="G11"/>
      <c r="I11"/>
      <c r="L11" s="127" t="s">
        <v>42</v>
      </c>
      <c r="M11" s="118"/>
      <c r="N11" s="118"/>
      <c r="O11" s="119"/>
      <c r="P11" s="119"/>
      <c r="Q11" s="119"/>
      <c r="R11" s="119"/>
    </row>
    <row r="12" spans="1:19" x14ac:dyDescent="0.2">
      <c r="D12"/>
      <c r="E12"/>
      <c r="F12"/>
      <c r="G12"/>
      <c r="I12"/>
      <c r="L12" s="127" t="s">
        <v>43</v>
      </c>
      <c r="M12" s="128"/>
      <c r="N12" s="128"/>
      <c r="O12" s="128"/>
      <c r="P12" s="128"/>
      <c r="Q12" s="128"/>
      <c r="R12" s="128"/>
    </row>
    <row r="13" spans="1:19" x14ac:dyDescent="0.2">
      <c r="D13"/>
      <c r="E13"/>
      <c r="F13"/>
      <c r="G13"/>
      <c r="I13"/>
      <c r="L13" s="127" t="s">
        <v>44</v>
      </c>
      <c r="M13" s="128"/>
      <c r="N13" s="128"/>
      <c r="O13" s="128"/>
      <c r="P13" s="128"/>
      <c r="Q13" s="128"/>
      <c r="R13" s="128"/>
    </row>
    <row r="14" spans="1:19" x14ac:dyDescent="0.2">
      <c r="D14"/>
      <c r="E14"/>
      <c r="F14"/>
      <c r="G14"/>
      <c r="I14"/>
      <c r="L14" s="127" t="s">
        <v>45</v>
      </c>
      <c r="M14" s="128"/>
      <c r="N14" s="128"/>
      <c r="O14" s="128"/>
      <c r="P14" s="128"/>
      <c r="Q14" s="128"/>
      <c r="R14" s="128"/>
    </row>
  </sheetData>
  <sheetProtection password="CCA4" sheet="1" formatCells="0" formatColumns="0" formatRows="0" selectLockedCells="1"/>
  <mergeCells count="2">
    <mergeCell ref="I1:K1"/>
    <mergeCell ref="D1:F1"/>
  </mergeCells>
  <phoneticPr fontId="5" type="noConversion"/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130" orientation="landscape" r:id="rId1"/>
  <headerFooter alignWithMargins="0">
    <oddHeader>&amp;L
Rangliste Vorrunde 6 Teams&amp;CZwischenrangliste&amp;R
Seeding Finalrunde</oddHeader>
  </headerFooter>
  <ignoredErrors>
    <ignoredError sqref="N2:N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0644B-77F1-418A-A353-BAFC3BE340E4}">
  <sheetPr codeName="Tabelle2">
    <pageSetUpPr fitToPage="1"/>
  </sheetPr>
  <dimension ref="A1:X3"/>
  <sheetViews>
    <sheetView zoomScale="75" zoomScaleNormal="75" workbookViewId="0">
      <selection activeCell="C2" sqref="C2"/>
    </sheetView>
  </sheetViews>
  <sheetFormatPr baseColWidth="10" defaultColWidth="9.140625" defaultRowHeight="15" x14ac:dyDescent="0.2"/>
  <cols>
    <col min="1" max="3" width="4.7109375" style="3" customWidth="1"/>
    <col min="4" max="4" width="7.140625" style="3" bestFit="1" customWidth="1"/>
    <col min="5" max="5" width="29.42578125" style="3" customWidth="1"/>
    <col min="6" max="6" width="3.5703125" style="3" customWidth="1"/>
    <col min="7" max="7" width="29.42578125" style="3" customWidth="1"/>
    <col min="8" max="10" width="3.85546875" style="3" customWidth="1"/>
    <col min="11" max="11" width="6.140625" style="3" customWidth="1"/>
    <col min="12" max="20" width="3.85546875" style="3" customWidth="1"/>
    <col min="21" max="256" width="11.42578125" style="1" customWidth="1"/>
    <col min="257" max="16384" width="9.140625" style="1"/>
  </cols>
  <sheetData>
    <row r="1" spans="1:24" ht="64.5" customHeight="1" x14ac:dyDescent="0.2">
      <c r="A1" s="56" t="s">
        <v>13</v>
      </c>
      <c r="B1" s="57" t="s">
        <v>46</v>
      </c>
      <c r="C1" s="57" t="s">
        <v>15</v>
      </c>
      <c r="D1" s="57" t="s">
        <v>47</v>
      </c>
      <c r="E1" s="58" t="s">
        <v>17</v>
      </c>
      <c r="F1" s="58" t="s">
        <v>18</v>
      </c>
      <c r="G1" s="58" t="s">
        <v>19</v>
      </c>
      <c r="H1" s="59" t="s">
        <v>48</v>
      </c>
      <c r="I1" s="59"/>
      <c r="J1" s="59"/>
      <c r="K1" s="60" t="s">
        <v>49</v>
      </c>
      <c r="L1" s="61" t="s">
        <v>50</v>
      </c>
      <c r="M1" s="62"/>
      <c r="N1" s="62"/>
      <c r="O1" s="62" t="s">
        <v>51</v>
      </c>
      <c r="P1" s="62"/>
      <c r="Q1" s="62"/>
      <c r="R1" s="62" t="s">
        <v>24</v>
      </c>
      <c r="S1" s="62"/>
      <c r="T1" s="62"/>
      <c r="U1" s="63" t="s">
        <v>25</v>
      </c>
      <c r="V1" s="63" t="s">
        <v>26</v>
      </c>
    </row>
    <row r="2" spans="1:24" ht="18" customHeight="1" x14ac:dyDescent="0.2">
      <c r="A2" s="69">
        <v>16</v>
      </c>
      <c r="B2" s="76" t="s">
        <v>52</v>
      </c>
      <c r="C2" s="70">
        <v>2</v>
      </c>
      <c r="D2" s="71">
        <v>0.66666666666666663</v>
      </c>
      <c r="E2" s="20" t="str">
        <f>RankGruppe!$R$4</f>
        <v>Gruppenrang 3</v>
      </c>
      <c r="F2" s="20" t="s">
        <v>18</v>
      </c>
      <c r="G2" s="20" t="str">
        <f>RankGruppe!$R$5</f>
        <v>Gruppenrang 4</v>
      </c>
      <c r="H2" s="72" t="str">
        <f>IF(L2=N2,"",SUM(IF(L2&gt;N2,1,0),IF(O2&gt;Q2,1,0),IF(R2&lt;=T2,0,1)))</f>
        <v/>
      </c>
      <c r="I2" s="20" t="s">
        <v>27</v>
      </c>
      <c r="J2" s="72" t="str">
        <f>IF(L2=N2,"",SUM(IF(L2&lt;N2,1,0),IF(O2&lt;Q2,1,0),IF(R2&gt;=T2,0,1)))</f>
        <v/>
      </c>
      <c r="K2" s="73">
        <f>SUM(V2-U2)</f>
        <v>0</v>
      </c>
      <c r="L2" s="74"/>
      <c r="M2" s="20" t="s">
        <v>27</v>
      </c>
      <c r="N2" s="28"/>
      <c r="O2" s="28"/>
      <c r="P2" s="20" t="s">
        <v>27</v>
      </c>
      <c r="Q2" s="28"/>
      <c r="R2" s="70"/>
      <c r="S2" s="20" t="s">
        <v>27</v>
      </c>
      <c r="T2" s="70"/>
      <c r="U2" s="75"/>
      <c r="V2" s="75"/>
      <c r="W2"/>
      <c r="X2"/>
    </row>
    <row r="3" spans="1:24" ht="18" customHeight="1" thickBot="1" x14ac:dyDescent="0.25">
      <c r="A3" s="50">
        <v>17</v>
      </c>
      <c r="B3" s="15" t="s">
        <v>53</v>
      </c>
      <c r="C3" s="52">
        <v>1</v>
      </c>
      <c r="D3" s="53">
        <v>0.66666666666666663</v>
      </c>
      <c r="E3" s="15" t="str">
        <f>RankGruppe!$R$2</f>
        <v>Gruppenrang 1</v>
      </c>
      <c r="F3" s="15" t="s">
        <v>18</v>
      </c>
      <c r="G3" s="15" t="str">
        <f>RankGruppe!$R$3</f>
        <v>Gruppenrang 2</v>
      </c>
      <c r="H3" s="67" t="str">
        <f>IF(L3=N3,"",SUM(IF(L3&gt;N3,1,0),IF(O3&gt;Q3,1,0),IF(R3&lt;=T3,0,1)))</f>
        <v/>
      </c>
      <c r="I3" s="15" t="s">
        <v>27</v>
      </c>
      <c r="J3" s="67" t="str">
        <f>IF(L3=N3,"",SUM(IF(L3&lt;N3,1,0),IF(O3&lt;Q3,1,0),IF(R3&gt;=T3,0,1)))</f>
        <v/>
      </c>
      <c r="K3" s="68">
        <f>SUM(V3-U3)</f>
        <v>0</v>
      </c>
      <c r="L3" s="65"/>
      <c r="M3" s="8" t="s">
        <v>27</v>
      </c>
      <c r="N3" s="27"/>
      <c r="O3" s="27"/>
      <c r="P3" s="8" t="s">
        <v>27</v>
      </c>
      <c r="Q3" s="27"/>
      <c r="R3" s="51"/>
      <c r="S3" s="8" t="s">
        <v>27</v>
      </c>
      <c r="T3" s="51"/>
      <c r="U3" s="66"/>
      <c r="V3" s="66"/>
      <c r="W3"/>
      <c r="X3"/>
    </row>
  </sheetData>
  <sheetProtection password="CCA4" sheet="1" objects="1" scenarios="1" formatCells="0" formatColumns="0" formatRows="0" selectLockedCells="1"/>
  <phoneticPr fontId="0" type="noConversion"/>
  <printOptions horizontalCentered="1"/>
  <pageMargins left="0.6" right="0.59" top="1.5748031496062993" bottom="0.39370078740157483" header="0.51181102362204722" footer="0.51181102362204722"/>
  <pageSetup paperSize="9" orientation="landscape" horizontalDpi="4294967292" verticalDpi="4294967292" r:id="rId1"/>
  <headerFooter alignWithMargins="0">
    <oddHeader>&amp;C&amp;12Resultate Finalspiele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31854-AB71-4354-8107-EAE709E35339}">
  <sheetPr codeName="Tabelle4"/>
  <dimension ref="A1:D9"/>
  <sheetViews>
    <sheetView workbookViewId="0">
      <selection activeCell="D7" sqref="D7"/>
    </sheetView>
  </sheetViews>
  <sheetFormatPr baseColWidth="10" defaultColWidth="8.7109375" defaultRowHeight="12.75" x14ac:dyDescent="0.2"/>
  <cols>
    <col min="1" max="1" width="3" style="1" customWidth="1"/>
    <col min="2" max="2" width="19.5703125" customWidth="1"/>
    <col min="3" max="3" width="32" customWidth="1"/>
    <col min="4" max="4" width="21" customWidth="1"/>
  </cols>
  <sheetData>
    <row r="1" spans="1:4" ht="39" customHeight="1" x14ac:dyDescent="0.2">
      <c r="A1" s="43" t="s">
        <v>36</v>
      </c>
      <c r="B1" s="44" t="s">
        <v>37</v>
      </c>
      <c r="C1" s="44" t="s">
        <v>54</v>
      </c>
      <c r="D1" s="45" t="s">
        <v>7</v>
      </c>
    </row>
    <row r="2" spans="1:4" ht="15.75" customHeight="1" x14ac:dyDescent="0.2">
      <c r="A2" s="46">
        <v>1</v>
      </c>
      <c r="B2" s="12" t="str">
        <f>IF(Finals!$H$3=Finals!$J$3,"1. Rang",IF(Finals!$H$3&gt;Finals!$J$3,Finals!$E$3,Finals!$G$3))</f>
        <v>1. Rang</v>
      </c>
      <c r="C2" s="12" t="str">
        <f>IF(B2="1. Rang","mal schauen",VLOOKUP(B2,Anmeldung!$M$2:$N$7,2,FALSE))</f>
        <v>mal schauen</v>
      </c>
      <c r="D2" s="54" t="str">
        <f>IF(B2="1. Rang","zu Hause",VLOOKUP(B2,Anmeldung!$I$2:$J$7,2,FALSE))</f>
        <v>zu Hause</v>
      </c>
    </row>
    <row r="3" spans="1:4" ht="15.75" customHeight="1" x14ac:dyDescent="0.2">
      <c r="A3" s="46">
        <f>SUM(A2,1)</f>
        <v>2</v>
      </c>
      <c r="B3" s="12" t="str">
        <f>IF(Finals!$H$3=Finals!$J$3,"2. Rang",IF(Finals!$H$3&lt;Finals!$J$3,Finals!$E$3,Finals!$G$3))</f>
        <v>2. Rang</v>
      </c>
      <c r="C3" s="12" t="str">
        <f>IF(B3="2. Rang","mal schauen",VLOOKUP(B3,Anmeldung!$M$2:$N$7,2,FALSE))</f>
        <v>mal schauen</v>
      </c>
      <c r="D3" s="54" t="str">
        <f>IF(B3="2. Rang","zu Hause",VLOOKUP(B3,Anmeldung!$I$2:$J$7,2,FALSE))</f>
        <v>zu Hause</v>
      </c>
    </row>
    <row r="4" spans="1:4" ht="15.75" customHeight="1" x14ac:dyDescent="0.2">
      <c r="A4" s="46">
        <f>SUM(A3,1)</f>
        <v>3</v>
      </c>
      <c r="B4" s="12" t="str">
        <f>IF(Finals!$H$2=Finals!$J$2,"3. Rang",IF(Finals!$H$2&gt;Finals!$J$2,Finals!$E$2,Finals!$G$2))</f>
        <v>3. Rang</v>
      </c>
      <c r="C4" s="12" t="str">
        <f>IF(B4="3. Rang","mal schauen",VLOOKUP(B4,Anmeldung!$M$2:$N$7,2,FALSE))</f>
        <v>mal schauen</v>
      </c>
      <c r="D4" s="54" t="str">
        <f>IF(B4="3. Rang","zu Hause",VLOOKUP(B4,Anmeldung!$I$2:$J$7,2,FALSE))</f>
        <v>zu Hause</v>
      </c>
    </row>
    <row r="5" spans="1:4" ht="15.75" customHeight="1" x14ac:dyDescent="0.2">
      <c r="A5" s="46">
        <f>SUM(A4,1)</f>
        <v>4</v>
      </c>
      <c r="B5" s="12" t="str">
        <f>IF(Finals!$H$2=Finals!$J$2,"4. Rang",IF(Finals!$H$2&lt;Finals!$J$2,Finals!$E$2,Finals!$G$2))</f>
        <v>4. Rang</v>
      </c>
      <c r="C5" s="12" t="str">
        <f>IF(B5="4. Rang","mal schauen",VLOOKUP(B5,Anmeldung!$M$2:$N$7,2,FALSE))</f>
        <v>mal schauen</v>
      </c>
      <c r="D5" s="54" t="str">
        <f>IF(B5="4. Rang","zu Hause",VLOOKUP(B5,Anmeldung!$I$2:$J$7,2,FALSE))</f>
        <v>zu Hause</v>
      </c>
    </row>
    <row r="6" spans="1:4" ht="15.75" customHeight="1" x14ac:dyDescent="0.2">
      <c r="A6" s="46">
        <f>SUM(A5,1)</f>
        <v>5</v>
      </c>
      <c r="B6" s="12" t="str">
        <f>RankGruppe!$R$6</f>
        <v>Gruppenrang 5</v>
      </c>
      <c r="C6" s="12" t="str">
        <f>IF(B6="Gruppenrang 5","mal schauen",VLOOKUP(B6,Anmeldung!$M$2:$N$7,2,FALSE))</f>
        <v>mal schauen</v>
      </c>
      <c r="D6" s="54" t="str">
        <f>IF(B6="Gruppenrang 5","zu Hause",VLOOKUP(B6,Anmeldung!$I$2:$J$7,2,FALSE))</f>
        <v>zu Hause</v>
      </c>
    </row>
    <row r="7" spans="1:4" ht="15.75" customHeight="1" thickBot="1" x14ac:dyDescent="0.25">
      <c r="A7" s="47">
        <v>6</v>
      </c>
      <c r="B7" s="48" t="str">
        <f>RankGruppe!$R$7</f>
        <v>Gruppenrang 6</v>
      </c>
      <c r="C7" s="48" t="str">
        <f>IF(B7="Gruppenrang 6","mal schauen",VLOOKUP(B7,Anmeldung!$M$2:$N$7,2,FALSE))</f>
        <v>mal schauen</v>
      </c>
      <c r="D7" s="55" t="str">
        <f>IF(B7="Gruppenrang 6","zu Hause",VLOOKUP(B7,Anmeldung!$I$2:$J$7,2,FALSE))</f>
        <v>zu Hause</v>
      </c>
    </row>
    <row r="9" spans="1:4" x14ac:dyDescent="0.2">
      <c r="A9" s="29" t="s">
        <v>55</v>
      </c>
    </row>
  </sheetData>
  <sheetProtection password="CCA4" sheet="1" objects="1" scenarios="1" formatCells="0" formatColumns="0" formatRows="0" selectLockedCells="1"/>
  <phoneticPr fontId="0" type="noConversion"/>
  <printOptions horizontalCentered="1" gridLines="1" gridLinesSet="0"/>
  <pageMargins left="0.74803149606299213" right="0.74803149606299213" top="1.45" bottom="0.98425196850393704" header="0.51181102362204722" footer="0.51181102362204722"/>
  <pageSetup paperSize="9" scale="140" orientation="landscape" horizontalDpi="4294967292" verticalDpi="4294967292" r:id="rId1"/>
  <headerFooter alignWithMargins="0">
    <oddHeader>&amp;L&amp;F&amp;C&amp;"Arial,Fett"&amp;12Schlussrangliste 6 Teams&amp;R&amp;D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6</vt:i4>
      </vt:variant>
    </vt:vector>
  </HeadingPairs>
  <TitlesOfParts>
    <vt:vector size="11" baseType="lpstr">
      <vt:lpstr>Anmeldung</vt:lpstr>
      <vt:lpstr>Vorrunde</vt:lpstr>
      <vt:lpstr>RankGruppe</vt:lpstr>
      <vt:lpstr>Finals</vt:lpstr>
      <vt:lpstr>Rangliste</vt:lpstr>
      <vt:lpstr>Anmeldung!Druckbereich</vt:lpstr>
      <vt:lpstr>Finals!Druckbereich</vt:lpstr>
      <vt:lpstr>Rangliste!Druckbereich</vt:lpstr>
      <vt:lpstr>RankGruppe!Druckbereich</vt:lpstr>
      <vt:lpstr>Vorrunde!Druckbereich</vt:lpstr>
      <vt:lpstr>Finals!Drucktitel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C. Sacher</dc:creator>
  <cp:keywords/>
  <dc:description/>
  <cp:lastModifiedBy>Jeffrey Lamaa</cp:lastModifiedBy>
  <cp:revision/>
  <dcterms:created xsi:type="dcterms:W3CDTF">1997-01-17T14:30:38Z</dcterms:created>
  <dcterms:modified xsi:type="dcterms:W3CDTF">2025-07-13T07:44:48Z</dcterms:modified>
  <cp:category/>
  <cp:contentStatus/>
</cp:coreProperties>
</file>