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M:\Sport\03 Beachvolleyball\03 Events\National\Tableauvorlagen\Vorlagen_RVZ_2019_angepasst\DE\"/>
    </mc:Choice>
  </mc:AlternateContent>
  <bookViews>
    <workbookView xWindow="0" yWindow="0" windowWidth="28800" windowHeight="12300"/>
  </bookViews>
  <sheets>
    <sheet name="Anmeldung" sheetId="4" r:id="rId1"/>
    <sheet name="Resultate" sheetId="5" r:id="rId2"/>
    <sheet name="Tableau" sheetId="6" r:id="rId3"/>
    <sheet name="Rangliste" sheetId="7" r:id="rId4"/>
  </sheets>
  <definedNames>
    <definedName name="_Fill" hidden="1">#REF!</definedName>
    <definedName name="_xlnm.Print_Area" localSheetId="0">Anmeldung!$A$1:$K$13</definedName>
    <definedName name="_xlnm.Print_Area" localSheetId="3">Rangliste!$A$1:$D$13</definedName>
    <definedName name="_xlnm.Print_Area" localSheetId="1">Resultate!$A$1:$T$23</definedName>
    <definedName name="_xlnm.Print_Area" localSheetId="2">Tableau!$A$1:$J$33</definedName>
    <definedName name="_xlnm.Print_Area">#REF!</definedName>
    <definedName name="_xlnm.Print_Titles" localSheetId="1">Resultate!$1:$1</definedName>
    <definedName name="fillPlayers" localSheetId="0">Anmeldung!$B$2</definedName>
    <definedName name="fillPlayers_1" localSheetId="0">Anmeldung!$B$2</definedName>
    <definedName name="fillPlayers_10" localSheetId="0">Anmeldung!$B$2:$K$9</definedName>
    <definedName name="fillPlayers_11" localSheetId="0">Anmeldung!$B$2</definedName>
    <definedName name="fillPlayers_2" localSheetId="0">Anmeldung!$B$2</definedName>
    <definedName name="fillPlayers_3" localSheetId="0">Anmeldung!$B$2</definedName>
    <definedName name="fillPlayers_4" localSheetId="0">Anmeldung!$B$2</definedName>
    <definedName name="fillPlayers_5" localSheetId="0">Anmeldung!$B$2:$H$19</definedName>
    <definedName name="fillPlayers_6" localSheetId="0">Anmeldung!$B$2:$H$14</definedName>
    <definedName name="fillPlayers_7" localSheetId="0">Anmeldung!$B$2:$I$9</definedName>
    <definedName name="fillPlayers_8" localSheetId="0">Anmeldung!$B$2:$K$9</definedName>
    <definedName name="fillPlayers_9" localSheetId="0">Anmeldung!$B$2:$K$9</definedName>
  </definedNames>
  <calcPr calcId="162913"/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2" i="4"/>
  <c r="H13" i="5"/>
  <c r="J13" i="5"/>
  <c r="J29" i="6" s="1"/>
  <c r="H9" i="5"/>
  <c r="J9" i="5"/>
  <c r="B13" i="7"/>
  <c r="C13" i="7" s="1"/>
  <c r="H12" i="5"/>
  <c r="B12" i="7" s="1"/>
  <c r="D12" i="7" s="1"/>
  <c r="J12" i="5"/>
  <c r="H4" i="5"/>
  <c r="J4" i="5"/>
  <c r="H8" i="5"/>
  <c r="J8" i="5"/>
  <c r="H3" i="5"/>
  <c r="E7" i="5" s="1"/>
  <c r="B11" i="6" s="1"/>
  <c r="J3" i="5"/>
  <c r="H11" i="5"/>
  <c r="B11" i="7" s="1"/>
  <c r="D11" i="7" s="1"/>
  <c r="J11" i="5"/>
  <c r="H7" i="5"/>
  <c r="J7" i="5"/>
  <c r="H10" i="5"/>
  <c r="B10" i="7" s="1"/>
  <c r="J10" i="5"/>
  <c r="H6" i="5"/>
  <c r="J6" i="5"/>
  <c r="H17" i="5"/>
  <c r="J17" i="5"/>
  <c r="H16" i="5"/>
  <c r="J16" i="5"/>
  <c r="I11" i="6" s="1"/>
  <c r="H19" i="5"/>
  <c r="J19" i="5"/>
  <c r="H18" i="5"/>
  <c r="J18" i="5"/>
  <c r="H5" i="5"/>
  <c r="A30" i="6" s="1"/>
  <c r="J5" i="5"/>
  <c r="H22" i="5"/>
  <c r="J22" i="5"/>
  <c r="B4" i="7" s="1"/>
  <c r="H14" i="5"/>
  <c r="J14" i="5"/>
  <c r="H21" i="5"/>
  <c r="J21" i="5"/>
  <c r="H15" i="5"/>
  <c r="J15" i="5"/>
  <c r="H20" i="5"/>
  <c r="J20" i="5"/>
  <c r="H23" i="5"/>
  <c r="J23" i="5"/>
  <c r="I3" i="4"/>
  <c r="G9" i="5"/>
  <c r="B33" i="6" s="1"/>
  <c r="I11" i="4"/>
  <c r="G5" i="5" s="1"/>
  <c r="A31" i="6" s="1"/>
  <c r="I8" i="4"/>
  <c r="E5" i="5" s="1"/>
  <c r="A27" i="6" s="1"/>
  <c r="H2" i="5"/>
  <c r="E13" i="5" s="1"/>
  <c r="J26" i="6" s="1"/>
  <c r="J2" i="5"/>
  <c r="I7" i="4"/>
  <c r="G4" i="5" s="1"/>
  <c r="A25" i="6" s="1"/>
  <c r="J23" i="6"/>
  <c r="B22" i="6"/>
  <c r="I12" i="4"/>
  <c r="E4" i="5" s="1"/>
  <c r="A21" i="6" s="1"/>
  <c r="I4" i="4"/>
  <c r="E8" i="5" s="1"/>
  <c r="B19" i="6" s="1"/>
  <c r="E18" i="6"/>
  <c r="I5" i="4"/>
  <c r="G7" i="5" s="1"/>
  <c r="B15" i="6" s="1"/>
  <c r="I13" i="4"/>
  <c r="G3" i="5" s="1"/>
  <c r="A13" i="6" s="1"/>
  <c r="A12" i="6"/>
  <c r="C9" i="6"/>
  <c r="I6" i="4"/>
  <c r="E3" i="5" s="1"/>
  <c r="A9" i="6" s="1"/>
  <c r="J8" i="6"/>
  <c r="I9" i="4"/>
  <c r="G2" i="5" s="1"/>
  <c r="A7" i="6" s="1"/>
  <c r="A6" i="6"/>
  <c r="A5" i="6"/>
  <c r="B4" i="6"/>
  <c r="I10" i="4"/>
  <c r="E2" i="5" s="1"/>
  <c r="A3" i="6" s="1"/>
  <c r="I2" i="4"/>
  <c r="E6" i="5" s="1"/>
  <c r="B1" i="6" s="1"/>
  <c r="A3" i="5"/>
  <c r="A4" i="5" s="1"/>
  <c r="A5" i="5" s="1"/>
  <c r="E9" i="5" s="1"/>
  <c r="B29" i="6" s="1"/>
  <c r="D13" i="7"/>
  <c r="M13" i="4"/>
  <c r="M12" i="4"/>
  <c r="M11" i="4"/>
  <c r="M10" i="4"/>
  <c r="A3" i="7"/>
  <c r="A4" i="7" s="1"/>
  <c r="A5" i="7" s="1"/>
  <c r="A6" i="7" s="1"/>
  <c r="K23" i="5"/>
  <c r="K22" i="5"/>
  <c r="K21" i="5"/>
  <c r="K20" i="5"/>
  <c r="K19" i="5"/>
  <c r="K18" i="5"/>
  <c r="K17" i="5"/>
  <c r="K16" i="5"/>
  <c r="M9" i="4"/>
  <c r="M8" i="4"/>
  <c r="M7" i="4"/>
  <c r="M6" i="4"/>
  <c r="M5" i="4"/>
  <c r="M4" i="4"/>
  <c r="M3" i="4"/>
  <c r="M2" i="4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A29" i="6" l="1"/>
  <c r="F27" i="6"/>
  <c r="B7" i="7"/>
  <c r="D7" i="7" s="1"/>
  <c r="I26" i="6"/>
  <c r="E12" i="5"/>
  <c r="J20" i="6" s="1"/>
  <c r="J14" i="6"/>
  <c r="C4" i="7"/>
  <c r="D4" i="7"/>
  <c r="C27" i="6"/>
  <c r="C11" i="7"/>
  <c r="E10" i="5"/>
  <c r="J5" i="6" s="1"/>
  <c r="B8" i="7"/>
  <c r="G8" i="5"/>
  <c r="B23" i="6" s="1"/>
  <c r="A24" i="6"/>
  <c r="E11" i="5"/>
  <c r="J11" i="6" s="1"/>
  <c r="C12" i="7"/>
  <c r="A23" i="6"/>
  <c r="B3" i="7"/>
  <c r="B2" i="7"/>
  <c r="B9" i="7"/>
  <c r="B14" i="6"/>
  <c r="F9" i="6"/>
  <c r="H9" i="6"/>
  <c r="B6" i="7"/>
  <c r="B32" i="6"/>
  <c r="G18" i="6"/>
  <c r="G6" i="5"/>
  <c r="B5" i="6" s="1"/>
  <c r="H28" i="6"/>
  <c r="B5" i="7"/>
  <c r="G10" i="5"/>
  <c r="J9" i="6" s="1"/>
  <c r="D10" i="7"/>
  <c r="C10" i="7"/>
  <c r="A6" i="5"/>
  <c r="E14" i="5" s="1"/>
  <c r="C3" i="6" s="1"/>
  <c r="A11" i="6"/>
  <c r="C7" i="7" l="1"/>
  <c r="C9" i="7"/>
  <c r="D9" i="7"/>
  <c r="C3" i="7"/>
  <c r="D3" i="7"/>
  <c r="B3" i="6"/>
  <c r="A7" i="5"/>
  <c r="D5" i="7"/>
  <c r="C5" i="7"/>
  <c r="C8" i="7"/>
  <c r="D8" i="7"/>
  <c r="D6" i="7"/>
  <c r="C6" i="7"/>
  <c r="D2" i="7"/>
  <c r="C2" i="7"/>
  <c r="A8" i="5" l="1"/>
  <c r="B13" i="6"/>
  <c r="G11" i="5"/>
  <c r="J15" i="6" s="1"/>
  <c r="G14" i="5"/>
  <c r="C13" i="6" s="1"/>
  <c r="A9" i="5" l="1"/>
  <c r="B21" i="6"/>
  <c r="G12" i="5"/>
  <c r="J24" i="6" s="1"/>
  <c r="E15" i="5"/>
  <c r="C21" i="6" s="1"/>
  <c r="A10" i="5" l="1"/>
  <c r="B31" i="6"/>
  <c r="G13" i="5"/>
  <c r="J30" i="6" s="1"/>
  <c r="G15" i="5"/>
  <c r="C31" i="6" s="1"/>
  <c r="A11" i="5" l="1"/>
  <c r="J7" i="6"/>
  <c r="E16" i="5"/>
  <c r="I7" i="6" s="1"/>
  <c r="A12" i="5" l="1"/>
  <c r="G16" i="5"/>
  <c r="I13" i="6" s="1"/>
  <c r="J13" i="6"/>
  <c r="J22" i="6" l="1"/>
  <c r="A13" i="5"/>
  <c r="E17" i="5"/>
  <c r="I22" i="6" s="1"/>
  <c r="A14" i="5" l="1"/>
  <c r="J28" i="6"/>
  <c r="G17" i="5"/>
  <c r="I28" i="6" s="1"/>
  <c r="A15" i="5" l="1"/>
  <c r="C8" i="6"/>
  <c r="E19" i="5"/>
  <c r="H29" i="6" s="1"/>
  <c r="E20" i="5"/>
  <c r="D8" i="6" s="1"/>
  <c r="C26" i="6" l="1"/>
  <c r="A16" i="5"/>
  <c r="E21" i="5"/>
  <c r="D26" i="6" s="1"/>
  <c r="E18" i="5"/>
  <c r="H6" i="6" s="1"/>
  <c r="I10" i="6" l="1"/>
  <c r="A17" i="5"/>
  <c r="G18" i="5"/>
  <c r="H10" i="6" s="1"/>
  <c r="A18" i="5" l="1"/>
  <c r="I25" i="6"/>
  <c r="G19" i="5"/>
  <c r="H25" i="6" s="1"/>
  <c r="A19" i="5" l="1"/>
  <c r="H8" i="6"/>
  <c r="G20" i="5"/>
  <c r="G8" i="6" s="1"/>
  <c r="A20" i="5" l="1"/>
  <c r="H27" i="6"/>
  <c r="G21" i="5"/>
  <c r="G26" i="6" s="1"/>
  <c r="F8" i="6" l="1"/>
  <c r="A21" i="5"/>
  <c r="E23" i="5"/>
  <c r="E13" i="6" s="1"/>
  <c r="E22" i="5"/>
  <c r="G13" i="6" s="1"/>
  <c r="A22" i="5" l="1"/>
  <c r="F26" i="6"/>
  <c r="G22" i="5"/>
  <c r="G21" i="6" s="1"/>
  <c r="G23" i="5"/>
  <c r="E21" i="6" s="1"/>
  <c r="G17" i="6" l="1"/>
  <c r="A23" i="5"/>
  <c r="E17" i="6" s="1"/>
</calcChain>
</file>

<file path=xl/sharedStrings.xml><?xml version="1.0" encoding="utf-8"?>
<sst xmlns="http://schemas.openxmlformats.org/spreadsheetml/2006/main" count="161" uniqueCount="40">
  <si>
    <t>Seed</t>
  </si>
  <si>
    <t>Team
Ranking</t>
  </si>
  <si>
    <t>Teamname
Player 1/Player 2</t>
  </si>
  <si>
    <t>Match
Number</t>
  </si>
  <si>
    <t>Round</t>
  </si>
  <si>
    <t>Court</t>
  </si>
  <si>
    <t>Team 1</t>
  </si>
  <si>
    <t>vs</t>
  </si>
  <si>
    <t>Team 2</t>
  </si>
  <si>
    <t>Result</t>
  </si>
  <si>
    <t>Time</t>
  </si>
  <si>
    <t>1. Set</t>
  </si>
  <si>
    <t>2. Set</t>
  </si>
  <si>
    <t>3. Set</t>
  </si>
  <si>
    <t>Start time</t>
  </si>
  <si>
    <t>End time</t>
  </si>
  <si>
    <t>I</t>
  </si>
  <si>
    <t>&lt;-&gt;</t>
  </si>
  <si>
    <t>II</t>
  </si>
  <si>
    <t>SF</t>
  </si>
  <si>
    <t>F</t>
  </si>
  <si>
    <t>Final</t>
  </si>
  <si>
    <t>3./4. Rank</t>
  </si>
  <si>
    <t>Team</t>
  </si>
  <si>
    <t>Player1</t>
  </si>
  <si>
    <t>Player2</t>
  </si>
  <si>
    <t>Vorname</t>
  </si>
  <si>
    <t>Turnier- gebühr</t>
  </si>
  <si>
    <t>Wohnort</t>
  </si>
  <si>
    <t>Eingabe nötig</t>
  </si>
  <si>
    <t>Eingabe erwünscht</t>
  </si>
  <si>
    <t>Team Name
Player 1/Player 2</t>
  </si>
  <si>
    <t>Player 1/Player 2</t>
  </si>
  <si>
    <t>Player 1 / Player 2</t>
  </si>
  <si>
    <t>Rang</t>
  </si>
  <si>
    <t>Startzeit</t>
  </si>
  <si>
    <t>Zur einfacheren Bedienung wird die Aufhebung des Blattschutzes nicht empfohlen (rvz)</t>
  </si>
  <si>
    <t>III</t>
  </si>
  <si>
    <t>Semi final</t>
  </si>
  <si>
    <t>Lizenz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</si>
</sst>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10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 Narrow"/>
      <family val="2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7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7" fontId="5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7" fontId="3" fillId="0" borderId="0" xfId="0" applyNumberFormat="1" applyFont="1" applyAlignment="1">
      <alignment horizontal="left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 vertical="center" textRotation="90" wrapText="1"/>
    </xf>
    <xf numFmtId="0" fontId="1" fillId="0" borderId="15" xfId="0" applyFont="1" applyFill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0" fontId="1" fillId="0" borderId="16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2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Continuous" vertical="center"/>
    </xf>
    <xf numFmtId="0" fontId="1" fillId="0" borderId="11" xfId="0" applyFont="1" applyBorder="1" applyAlignment="1" applyProtection="1">
      <alignment horizontal="center" vertical="center" textRotation="90" wrapText="1"/>
    </xf>
    <xf numFmtId="0" fontId="2" fillId="0" borderId="22" xfId="0" applyFont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20" fontId="2" fillId="4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20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27" xfId="0" applyNumberFormat="1" applyFont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right" vertical="center"/>
    </xf>
    <xf numFmtId="37" fontId="3" fillId="0" borderId="28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37" fontId="3" fillId="0" borderId="32" xfId="0" applyNumberFormat="1" applyFont="1" applyBorder="1" applyAlignment="1">
      <alignment horizontal="right" vertical="center"/>
    </xf>
    <xf numFmtId="37" fontId="1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Continuous" vertical="center"/>
    </xf>
    <xf numFmtId="164" fontId="0" fillId="4" borderId="27" xfId="0" applyNumberFormat="1" applyFill="1" applyBorder="1" applyAlignment="1" applyProtection="1">
      <alignment horizontal="center" vertical="center"/>
      <protection locked="0"/>
    </xf>
    <xf numFmtId="37" fontId="8" fillId="0" borderId="30" xfId="0" applyNumberFormat="1" applyFont="1" applyBorder="1" applyAlignment="1">
      <alignment horizontal="left" vertical="center"/>
    </xf>
    <xf numFmtId="37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6" xfId="0" applyFont="1" applyFill="1" applyBorder="1" applyAlignment="1">
      <alignment horizontal="right" vertical="center"/>
    </xf>
    <xf numFmtId="37" fontId="5" fillId="2" borderId="0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center" vertical="center"/>
    </xf>
    <xf numFmtId="37" fontId="8" fillId="0" borderId="0" xfId="0" applyNumberFormat="1" applyFont="1" applyBorder="1" applyAlignment="1">
      <alignment horizontal="left" vertical="center"/>
    </xf>
    <xf numFmtId="0" fontId="3" fillId="0" borderId="33" xfId="0" applyFont="1" applyBorder="1" applyAlignment="1">
      <alignment horizontal="right" vertical="center"/>
    </xf>
    <xf numFmtId="37" fontId="8" fillId="0" borderId="30" xfId="0" applyNumberFormat="1" applyFont="1" applyBorder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37" fontId="8" fillId="0" borderId="8" xfId="0" applyNumberFormat="1" applyFont="1" applyBorder="1" applyAlignment="1">
      <alignment horizontal="right" vertical="center"/>
    </xf>
    <xf numFmtId="37" fontId="8" fillId="0" borderId="28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7" fontId="8" fillId="0" borderId="4" xfId="0" applyNumberFormat="1" applyFont="1" applyBorder="1" applyAlignment="1">
      <alignment horizontal="right" vertical="center"/>
    </xf>
    <xf numFmtId="37" fontId="3" fillId="0" borderId="3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37" fontId="8" fillId="0" borderId="6" xfId="0" applyNumberFormat="1" applyFont="1" applyFill="1" applyBorder="1" applyAlignment="1">
      <alignment horizontal="left" vertical="center"/>
    </xf>
    <xf numFmtId="37" fontId="8" fillId="0" borderId="3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37" fontId="8" fillId="0" borderId="0" xfId="0" applyNumberFormat="1" applyFont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37" fontId="8" fillId="0" borderId="6" xfId="0" applyNumberFormat="1" applyFont="1" applyBorder="1" applyAlignment="1">
      <alignment horizontal="left" vertical="center"/>
    </xf>
    <xf numFmtId="0" fontId="8" fillId="0" borderId="2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37" fontId="8" fillId="0" borderId="0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left" vertical="center"/>
    </xf>
    <xf numFmtId="37" fontId="1" fillId="0" borderId="0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left" vertical="center"/>
    </xf>
    <xf numFmtId="37" fontId="8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466725</xdr:colOff>
      <xdr:row>3</xdr:row>
      <xdr:rowOff>19050</xdr:rowOff>
    </xdr:from>
    <xdr:ext cx="184731" cy="264560"/>
    <xdr:sp macro="" textlink="">
      <xdr:nvSpPr>
        <xdr:cNvPr id="2" name="Textfeld 1"/>
        <xdr:cNvSpPr txBox="1"/>
      </xdr:nvSpPr>
      <xdr:spPr>
        <a:xfrm>
          <a:off x="112299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9</xdr:row>
      <xdr:rowOff>9525</xdr:rowOff>
    </xdr:from>
    <xdr:to>
      <xdr:col>5</xdr:col>
      <xdr:colOff>209550</xdr:colOff>
      <xdr:row>13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3771900" y="11239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21</xdr:row>
      <xdr:rowOff>9525</xdr:rowOff>
    </xdr:from>
    <xdr:to>
      <xdr:col>5</xdr:col>
      <xdr:colOff>200025</xdr:colOff>
      <xdr:row>24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3762375" y="26098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19"/>
  <sheetViews>
    <sheetView tabSelected="1" workbookViewId="0">
      <selection activeCell="B2" sqref="B2"/>
    </sheetView>
  </sheetViews>
  <sheetFormatPr baseColWidth="10" defaultColWidth="8.7109375" defaultRowHeight="12.75" x14ac:dyDescent="0.2"/>
  <cols>
    <col min="1" max="1" width="3" style="55" customWidth="1"/>
    <col min="2" max="2" width="13.85546875" style="56" customWidth="1"/>
    <col min="3" max="3" width="11.28515625" style="56" customWidth="1"/>
    <col min="4" max="4" width="7.140625" style="57" customWidth="1"/>
    <col min="5" max="5" width="16.85546875" style="56" customWidth="1"/>
    <col min="6" max="6" width="12.140625" style="56" customWidth="1"/>
    <col min="7" max="7" width="8" style="57" customWidth="1"/>
    <col min="8" max="8" width="4.42578125" style="57" customWidth="1"/>
    <col min="9" max="9" width="23.5703125" style="57" bestFit="1" customWidth="1"/>
    <col min="10" max="10" width="18.5703125" style="55" customWidth="1"/>
    <col min="11" max="11" width="4.28515625" style="55" customWidth="1"/>
    <col min="12" max="13" width="14.5703125" style="57" hidden="1" customWidth="1"/>
    <col min="14" max="16384" width="8.7109375" style="57"/>
  </cols>
  <sheetData>
    <row r="1" spans="1:13" s="48" customFormat="1" ht="43.5" customHeight="1" thickTop="1" thickBot="1" x14ac:dyDescent="0.25">
      <c r="A1" s="43" t="s">
        <v>0</v>
      </c>
      <c r="B1" s="62" t="s">
        <v>24</v>
      </c>
      <c r="C1" s="62" t="s">
        <v>26</v>
      </c>
      <c r="D1" s="44" t="s">
        <v>39</v>
      </c>
      <c r="E1" s="62" t="s">
        <v>25</v>
      </c>
      <c r="F1" s="62" t="s">
        <v>26</v>
      </c>
      <c r="G1" s="44" t="s">
        <v>39</v>
      </c>
      <c r="H1" s="44" t="s">
        <v>27</v>
      </c>
      <c r="I1" s="45" t="s">
        <v>2</v>
      </c>
      <c r="J1" s="63" t="s">
        <v>28</v>
      </c>
      <c r="K1" s="173" t="s">
        <v>1</v>
      </c>
      <c r="L1" s="46" t="s">
        <v>31</v>
      </c>
      <c r="M1" s="47" t="s">
        <v>32</v>
      </c>
    </row>
    <row r="2" spans="1:13" s="52" customFormat="1" ht="13.5" customHeight="1" thickTop="1" thickBot="1" x14ac:dyDescent="0.25">
      <c r="A2" s="49">
        <v>1</v>
      </c>
      <c r="B2" s="34"/>
      <c r="C2" s="36"/>
      <c r="D2" s="167"/>
      <c r="E2" s="34"/>
      <c r="F2" s="36"/>
      <c r="G2" s="167"/>
      <c r="H2" s="1"/>
      <c r="I2" s="50" t="str">
        <f>CONCATENATE($B$2," / ",$E$2)</f>
        <v xml:space="preserve"> / </v>
      </c>
      <c r="J2" s="35"/>
      <c r="K2" s="172"/>
      <c r="L2" s="50" t="str">
        <f t="shared" ref="L2:L13" si="0">CONCATENATE($B2," / ",$E2)</f>
        <v xml:space="preserve"> / </v>
      </c>
      <c r="M2" s="51" t="str">
        <f>CONCATENATE($C$2," ",$B$2," / ",$F$2," ",$E$2)</f>
        <v xml:space="preserve">  /  </v>
      </c>
    </row>
    <row r="3" spans="1:13" s="52" customFormat="1" ht="13.5" customHeight="1" thickTop="1" thickBot="1" x14ac:dyDescent="0.25">
      <c r="A3" s="53">
        <v>2</v>
      </c>
      <c r="B3" s="34"/>
      <c r="C3" s="36"/>
      <c r="D3" s="168"/>
      <c r="E3" s="34"/>
      <c r="F3" s="36"/>
      <c r="G3" s="168"/>
      <c r="H3" s="3"/>
      <c r="I3" s="54" t="str">
        <f>CONCATENATE($B$3," / ",$E$3)</f>
        <v xml:space="preserve"> / </v>
      </c>
      <c r="J3" s="36"/>
      <c r="K3" s="170"/>
      <c r="L3" s="50" t="str">
        <f t="shared" si="0"/>
        <v xml:space="preserve"> / </v>
      </c>
      <c r="M3" s="51" t="str">
        <f>CONCATENATE($C$3," ",$B$3," / ",$F$3," ",$E$3)</f>
        <v xml:space="preserve">  /  </v>
      </c>
    </row>
    <row r="4" spans="1:13" s="52" customFormat="1" ht="13.5" customHeight="1" thickTop="1" thickBot="1" x14ac:dyDescent="0.25">
      <c r="A4" s="53">
        <v>3</v>
      </c>
      <c r="B4" s="34"/>
      <c r="C4" s="36"/>
      <c r="D4" s="168"/>
      <c r="E4" s="34"/>
      <c r="F4" s="36"/>
      <c r="G4" s="168"/>
      <c r="H4" s="3"/>
      <c r="I4" s="54" t="str">
        <f>CONCATENATE($B$4," / ",$E$4)</f>
        <v xml:space="preserve"> / </v>
      </c>
      <c r="J4" s="36"/>
      <c r="K4" s="170"/>
      <c r="L4" s="50" t="str">
        <f t="shared" si="0"/>
        <v xml:space="preserve"> / </v>
      </c>
      <c r="M4" s="51" t="str">
        <f>CONCATENATE($C$4," ",$B$4," / ",$F$4," ",$E$4)</f>
        <v xml:space="preserve">  /  </v>
      </c>
    </row>
    <row r="5" spans="1:13" s="52" customFormat="1" ht="13.5" customHeight="1" thickTop="1" thickBot="1" x14ac:dyDescent="0.25">
      <c r="A5" s="53">
        <v>4</v>
      </c>
      <c r="B5" s="34"/>
      <c r="C5" s="36"/>
      <c r="D5" s="168"/>
      <c r="E5" s="34"/>
      <c r="F5" s="36"/>
      <c r="G5" s="168"/>
      <c r="H5" s="3"/>
      <c r="I5" s="54" t="str">
        <f>CONCATENATE($B$5," / ",$E$5)</f>
        <v xml:space="preserve"> / </v>
      </c>
      <c r="J5" s="36"/>
      <c r="K5" s="170"/>
      <c r="L5" s="50" t="str">
        <f t="shared" si="0"/>
        <v xml:space="preserve"> / </v>
      </c>
      <c r="M5" s="51" t="str">
        <f>CONCATENATE($C$5," ",$B$5," / ",$F$5," ",$E$5)</f>
        <v xml:space="preserve">  /  </v>
      </c>
    </row>
    <row r="6" spans="1:13" s="52" customFormat="1" ht="13.5" customHeight="1" thickTop="1" thickBot="1" x14ac:dyDescent="0.25">
      <c r="A6" s="53">
        <v>5</v>
      </c>
      <c r="B6" s="34"/>
      <c r="C6" s="36"/>
      <c r="D6" s="168"/>
      <c r="E6" s="34"/>
      <c r="F6" s="36"/>
      <c r="G6" s="168"/>
      <c r="H6" s="3"/>
      <c r="I6" s="54" t="str">
        <f>CONCATENATE($B$6," / ",$E$6)</f>
        <v xml:space="preserve"> / </v>
      </c>
      <c r="J6" s="36"/>
      <c r="K6" s="170"/>
      <c r="L6" s="50" t="str">
        <f t="shared" si="0"/>
        <v xml:space="preserve"> / </v>
      </c>
      <c r="M6" s="51" t="str">
        <f>CONCATENATE($C$6," ",$B$6," / ",$F$6," ",$E$6)</f>
        <v xml:space="preserve">  /  </v>
      </c>
    </row>
    <row r="7" spans="1:13" s="52" customFormat="1" ht="13.5" customHeight="1" thickTop="1" thickBot="1" x14ac:dyDescent="0.25">
      <c r="A7" s="53">
        <v>6</v>
      </c>
      <c r="B7" s="34"/>
      <c r="C7" s="36"/>
      <c r="D7" s="168"/>
      <c r="E7" s="34"/>
      <c r="F7" s="36"/>
      <c r="G7" s="168"/>
      <c r="H7" s="3"/>
      <c r="I7" s="54" t="str">
        <f>CONCATENATE($B$7," / ",$E$7)</f>
        <v xml:space="preserve"> / </v>
      </c>
      <c r="J7" s="36"/>
      <c r="K7" s="170"/>
      <c r="L7" s="50" t="str">
        <f t="shared" si="0"/>
        <v xml:space="preserve"> / </v>
      </c>
      <c r="M7" s="51" t="str">
        <f>CONCATENATE($C$7," ",$B$7," / ",$F$7," ",$E$7)</f>
        <v xml:space="preserve">  /  </v>
      </c>
    </row>
    <row r="8" spans="1:13" s="52" customFormat="1" ht="13.5" customHeight="1" thickTop="1" thickBot="1" x14ac:dyDescent="0.25">
      <c r="A8" s="53">
        <v>7</v>
      </c>
      <c r="B8" s="34"/>
      <c r="C8" s="36"/>
      <c r="D8" s="168"/>
      <c r="E8" s="34"/>
      <c r="F8" s="36"/>
      <c r="G8" s="168"/>
      <c r="H8" s="3"/>
      <c r="I8" s="54" t="str">
        <f>CONCATENATE($B$8," / ",$E$8)</f>
        <v xml:space="preserve"> / </v>
      </c>
      <c r="J8" s="36"/>
      <c r="K8" s="170"/>
      <c r="L8" s="50" t="str">
        <f t="shared" si="0"/>
        <v xml:space="preserve"> / </v>
      </c>
      <c r="M8" s="51" t="str">
        <f>CONCATENATE($C$8," ",$B$8," / ",$F$8," ",$E$8)</f>
        <v xml:space="preserve">  /  </v>
      </c>
    </row>
    <row r="9" spans="1:13" s="52" customFormat="1" ht="13.5" customHeight="1" thickTop="1" thickBot="1" x14ac:dyDescent="0.25">
      <c r="A9" s="53">
        <v>8</v>
      </c>
      <c r="B9" s="34"/>
      <c r="C9" s="36"/>
      <c r="D9" s="168"/>
      <c r="E9" s="34"/>
      <c r="F9" s="36"/>
      <c r="G9" s="168"/>
      <c r="H9" s="3"/>
      <c r="I9" s="54" t="str">
        <f>CONCATENATE($B$9," / ",$E$9)</f>
        <v xml:space="preserve"> / </v>
      </c>
      <c r="J9" s="36"/>
      <c r="K9" s="170"/>
      <c r="L9" s="50" t="str">
        <f t="shared" si="0"/>
        <v xml:space="preserve"> / </v>
      </c>
      <c r="M9" s="51" t="str">
        <f>CONCATENATE($C$9," ",$B$9," / ",$F$9," ",$E$9)</f>
        <v xml:space="preserve">  /  </v>
      </c>
    </row>
    <row r="10" spans="1:13" s="52" customFormat="1" ht="13.5" customHeight="1" thickTop="1" thickBot="1" x14ac:dyDescent="0.25">
      <c r="A10" s="80">
        <v>9</v>
      </c>
      <c r="B10" s="34"/>
      <c r="C10" s="36"/>
      <c r="D10" s="169"/>
      <c r="E10" s="34"/>
      <c r="F10" s="36"/>
      <c r="G10" s="169"/>
      <c r="H10" s="82"/>
      <c r="I10" s="54" t="str">
        <f>CONCATENATE($B$10," / ",$E$10)</f>
        <v xml:space="preserve"> / </v>
      </c>
      <c r="J10" s="81"/>
      <c r="K10" s="170"/>
      <c r="L10" s="50" t="str">
        <f t="shared" si="0"/>
        <v xml:space="preserve"> / </v>
      </c>
      <c r="M10" s="51" t="str">
        <f>CONCATENATE($C$10," ",$B$10," / ",$F$10," ",$E$10)</f>
        <v xml:space="preserve">  /  </v>
      </c>
    </row>
    <row r="11" spans="1:13" s="52" customFormat="1" ht="13.5" customHeight="1" thickTop="1" thickBot="1" x14ac:dyDescent="0.25">
      <c r="A11" s="53">
        <v>10</v>
      </c>
      <c r="B11" s="34"/>
      <c r="C11" s="36"/>
      <c r="D11" s="168"/>
      <c r="E11" s="34"/>
      <c r="F11" s="36"/>
      <c r="G11" s="168"/>
      <c r="H11" s="3"/>
      <c r="I11" s="54" t="str">
        <f>CONCATENATE($B$11," / ",$E$11)</f>
        <v xml:space="preserve"> / </v>
      </c>
      <c r="J11" s="36"/>
      <c r="K11" s="170"/>
      <c r="L11" s="50" t="str">
        <f t="shared" si="0"/>
        <v xml:space="preserve"> / </v>
      </c>
      <c r="M11" s="51" t="str">
        <f>CONCATENATE($C$11," ",$B$11," / ",$F$11," ",$E$11)</f>
        <v xml:space="preserve">  /  </v>
      </c>
    </row>
    <row r="12" spans="1:13" s="52" customFormat="1" ht="13.5" customHeight="1" thickTop="1" thickBot="1" x14ac:dyDescent="0.25">
      <c r="A12" s="53">
        <v>11</v>
      </c>
      <c r="B12" s="34"/>
      <c r="C12" s="36"/>
      <c r="D12" s="168"/>
      <c r="E12" s="34"/>
      <c r="F12" s="36"/>
      <c r="G12" s="168"/>
      <c r="H12" s="3"/>
      <c r="I12" s="54" t="str">
        <f>CONCATENATE($B$12," / ",$E$12)</f>
        <v xml:space="preserve"> / </v>
      </c>
      <c r="J12" s="36"/>
      <c r="K12" s="171"/>
      <c r="L12" s="50" t="str">
        <f t="shared" si="0"/>
        <v xml:space="preserve"> / </v>
      </c>
      <c r="M12" s="51" t="str">
        <f>CONCATENATE($C$12," ",$B$12," / ",$F$12," ",$E$12)</f>
        <v xml:space="preserve">  /  </v>
      </c>
    </row>
    <row r="13" spans="1:13" s="52" customFormat="1" ht="13.5" customHeight="1" thickTop="1" x14ac:dyDescent="0.2">
      <c r="A13" s="53">
        <v>12</v>
      </c>
      <c r="B13" s="34"/>
      <c r="C13" s="36"/>
      <c r="D13" s="168"/>
      <c r="E13" s="34"/>
      <c r="F13" s="36"/>
      <c r="G13" s="168"/>
      <c r="H13" s="3"/>
      <c r="I13" s="54" t="str">
        <f>CONCATENATE($B$13," / ",$E$13)</f>
        <v xml:space="preserve"> / </v>
      </c>
      <c r="J13" s="36"/>
      <c r="K13" s="171"/>
      <c r="L13" s="50" t="str">
        <f t="shared" si="0"/>
        <v xml:space="preserve"> / </v>
      </c>
      <c r="M13" s="51" t="str">
        <f>CONCATENATE($C$13," ",$B$13," / ",$F$13," ",$E$13)</f>
        <v xml:space="preserve">  /  </v>
      </c>
    </row>
    <row r="15" spans="1:13" x14ac:dyDescent="0.2">
      <c r="A15" s="58" t="s">
        <v>29</v>
      </c>
      <c r="B15" s="59"/>
      <c r="D15" s="60" t="s">
        <v>30</v>
      </c>
      <c r="E15" s="61"/>
      <c r="J15" s="57"/>
    </row>
    <row r="16" spans="1:13" x14ac:dyDescent="0.2">
      <c r="J16" s="57"/>
    </row>
    <row r="17" spans="10:10" x14ac:dyDescent="0.2">
      <c r="J17" s="57"/>
    </row>
    <row r="18" spans="10:10" x14ac:dyDescent="0.2">
      <c r="J18" s="57"/>
    </row>
    <row r="19" spans="10:10" x14ac:dyDescent="0.2">
      <c r="J19" s="57"/>
    </row>
  </sheetData>
  <sheetProtection algorithmName="SHA-512" hashValue="KVo30ecbYZpTFv+G4K6X3HgSC0IKIJduo+mQNM8Na/Bw/0C1nI6S9uATFE92b11E0gN6vj4yM+6CIgzRNT1zDw==" saltValue="UT82LZq5yCUV1xhweSpFQw==" spinCount="100000" sheet="1" objects="1" scenarios="1" formatCells="0" formatColumns="0" formatRows="0" selectLockedCells="1"/>
  <phoneticPr fontId="0" type="noConversion"/>
  <printOptions horizontalCentered="1"/>
  <pageMargins left="0.74803149606299213" right="0.74803149606299213" top="1.4960629921259843" bottom="0.39370078740157483" header="0.51181102362204722" footer="0.39370078740157483"/>
  <pageSetup paperSize="9" orientation="landscape" horizontalDpi="300" verticalDpi="300" r:id="rId1"/>
  <headerFooter alignWithMargins="0">
    <oddHeader>&amp;L&amp;F
&amp;D&amp;C&amp;16Setzliste DE 12 Teams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X23"/>
  <sheetViews>
    <sheetView zoomScale="75" zoomScaleNormal="75" workbookViewId="0">
      <selection activeCell="C2" sqref="C2"/>
    </sheetView>
  </sheetViews>
  <sheetFormatPr baseColWidth="10" defaultColWidth="9.140625" defaultRowHeight="15" x14ac:dyDescent="0.2"/>
  <cols>
    <col min="1" max="3" width="4.7109375" style="70" customWidth="1"/>
    <col min="4" max="4" width="7.140625" style="70" bestFit="1" customWidth="1"/>
    <col min="5" max="5" width="29.42578125" style="70" customWidth="1"/>
    <col min="6" max="6" width="3.5703125" style="70" customWidth="1"/>
    <col min="7" max="7" width="29.42578125" style="70" customWidth="1"/>
    <col min="8" max="10" width="3.85546875" style="70" customWidth="1"/>
    <col min="11" max="11" width="6.140625" style="70" customWidth="1"/>
    <col min="12" max="20" width="3.85546875" style="70" customWidth="1"/>
    <col min="21" max="16384" width="9.140625" style="64"/>
  </cols>
  <sheetData>
    <row r="1" spans="1:24" ht="64.5" customHeight="1" x14ac:dyDescent="0.2">
      <c r="A1" s="87" t="s">
        <v>3</v>
      </c>
      <c r="B1" s="88" t="s">
        <v>4</v>
      </c>
      <c r="C1" s="88" t="s">
        <v>5</v>
      </c>
      <c r="D1" s="88" t="s">
        <v>35</v>
      </c>
      <c r="E1" s="89" t="s">
        <v>6</v>
      </c>
      <c r="F1" s="89" t="s">
        <v>7</v>
      </c>
      <c r="G1" s="89" t="s">
        <v>8</v>
      </c>
      <c r="H1" s="90" t="s">
        <v>9</v>
      </c>
      <c r="I1" s="90"/>
      <c r="J1" s="90"/>
      <c r="K1" s="91" t="s">
        <v>10</v>
      </c>
      <c r="L1" s="123" t="s">
        <v>11</v>
      </c>
      <c r="M1" s="90"/>
      <c r="N1" s="90"/>
      <c r="O1" s="90" t="s">
        <v>12</v>
      </c>
      <c r="P1" s="90"/>
      <c r="Q1" s="90"/>
      <c r="R1" s="90" t="s">
        <v>13</v>
      </c>
      <c r="S1" s="90"/>
      <c r="T1" s="90"/>
      <c r="U1" s="88" t="s">
        <v>14</v>
      </c>
      <c r="V1" s="91" t="s">
        <v>15</v>
      </c>
    </row>
    <row r="2" spans="1:24" ht="18" customHeight="1" x14ac:dyDescent="0.2">
      <c r="A2" s="92">
        <v>1</v>
      </c>
      <c r="B2" s="5" t="s">
        <v>16</v>
      </c>
      <c r="C2" s="83">
        <v>1</v>
      </c>
      <c r="D2" s="84">
        <v>0.375</v>
      </c>
      <c r="E2" s="5" t="str">
        <f>IF(Anmeldung!$I$10=" / ",CONCATENATE("Seed #",Anmeldung!$A$10),Anmeldung!$I$10)</f>
        <v>Seed #9</v>
      </c>
      <c r="F2" s="5" t="s">
        <v>7</v>
      </c>
      <c r="G2" s="5" t="str">
        <f>IF(Anmeldung!$I$9=" / ",CONCATENATE("Seed #",Anmeldung!$A$9),Anmeldung!$I$9)</f>
        <v>Seed #8</v>
      </c>
      <c r="H2" s="71" t="str">
        <f t="shared" ref="H2:H15" si="0">IF(L2=N2,"",SUM(IF(L2&gt;N2,1,0),IF(O2&gt;Q2,1,0),IF(R2&lt;=T2,0,1)))</f>
        <v/>
      </c>
      <c r="I2" s="65" t="s">
        <v>17</v>
      </c>
      <c r="J2" s="71" t="str">
        <f t="shared" ref="J2:J15" si="1">IF(L2=N2,"",SUM(IF(L2&lt;N2,1,0),IF(O2&lt;Q2,1,0),IF(R2&gt;=T2,0,1)))</f>
        <v/>
      </c>
      <c r="K2" s="93">
        <f t="shared" ref="K2:K15" si="2">SUM(V2-U2)</f>
        <v>0</v>
      </c>
      <c r="L2" s="86"/>
      <c r="M2" s="65" t="s">
        <v>17</v>
      </c>
      <c r="N2" s="85"/>
      <c r="O2" s="85"/>
      <c r="P2" s="65" t="s">
        <v>17</v>
      </c>
      <c r="Q2" s="85"/>
      <c r="R2" s="83"/>
      <c r="S2" s="65" t="s">
        <v>17</v>
      </c>
      <c r="T2" s="83"/>
      <c r="U2" s="74"/>
      <c r="V2" s="121"/>
      <c r="W2" s="57"/>
      <c r="X2" s="57"/>
    </row>
    <row r="3" spans="1:24" ht="18" customHeight="1" x14ac:dyDescent="0.2">
      <c r="A3" s="92">
        <f t="shared" ref="A3:A23" si="3">SUM(A2,1)</f>
        <v>2</v>
      </c>
      <c r="B3" s="5" t="s">
        <v>16</v>
      </c>
      <c r="C3" s="83"/>
      <c r="D3" s="84"/>
      <c r="E3" s="5" t="str">
        <f>IF(Anmeldung!$I$6=" / ",CONCATENATE("Seed #",Anmeldung!$A$6),Anmeldung!$I$6)</f>
        <v>Seed #5</v>
      </c>
      <c r="F3" s="5" t="s">
        <v>7</v>
      </c>
      <c r="G3" s="5" t="str">
        <f>IF(Anmeldung!$I$13=" / ",CONCATENATE("Seed #",Anmeldung!$A$13),Anmeldung!$I$13)</f>
        <v>Seed #12</v>
      </c>
      <c r="H3" s="71" t="str">
        <f t="shared" si="0"/>
        <v/>
      </c>
      <c r="I3" s="65" t="s">
        <v>17</v>
      </c>
      <c r="J3" s="71" t="str">
        <f t="shared" si="1"/>
        <v/>
      </c>
      <c r="K3" s="93">
        <f t="shared" si="2"/>
        <v>0</v>
      </c>
      <c r="L3" s="86"/>
      <c r="M3" s="65" t="s">
        <v>17</v>
      </c>
      <c r="N3" s="85"/>
      <c r="O3" s="85"/>
      <c r="P3" s="65" t="s">
        <v>17</v>
      </c>
      <c r="Q3" s="85"/>
      <c r="R3" s="83"/>
      <c r="S3" s="65" t="s">
        <v>17</v>
      </c>
      <c r="T3" s="83"/>
      <c r="U3" s="74"/>
      <c r="V3" s="121"/>
      <c r="W3" s="57"/>
      <c r="X3" s="57"/>
    </row>
    <row r="4" spans="1:24" ht="18" customHeight="1" x14ac:dyDescent="0.2">
      <c r="A4" s="92">
        <f t="shared" si="3"/>
        <v>3</v>
      </c>
      <c r="B4" s="5" t="s">
        <v>16</v>
      </c>
      <c r="C4" s="83"/>
      <c r="D4" s="84"/>
      <c r="E4" s="5" t="str">
        <f>IF(Anmeldung!$I$12=" / ",CONCATENATE("Seed #",Anmeldung!$A$12),Anmeldung!$I$12)</f>
        <v>Seed #11</v>
      </c>
      <c r="F4" s="5" t="s">
        <v>7</v>
      </c>
      <c r="G4" s="5" t="str">
        <f>IF(Anmeldung!$I$7=" / ",CONCATENATE("Seed #",Anmeldung!$A$7),Anmeldung!$I$7)</f>
        <v>Seed #6</v>
      </c>
      <c r="H4" s="71" t="str">
        <f t="shared" si="0"/>
        <v/>
      </c>
      <c r="I4" s="65" t="s">
        <v>17</v>
      </c>
      <c r="J4" s="71" t="str">
        <f t="shared" si="1"/>
        <v/>
      </c>
      <c r="K4" s="93">
        <f t="shared" si="2"/>
        <v>0</v>
      </c>
      <c r="L4" s="86"/>
      <c r="M4" s="65" t="s">
        <v>17</v>
      </c>
      <c r="N4" s="85"/>
      <c r="O4" s="85"/>
      <c r="P4" s="65" t="s">
        <v>17</v>
      </c>
      <c r="Q4" s="85"/>
      <c r="R4" s="83"/>
      <c r="S4" s="65" t="s">
        <v>17</v>
      </c>
      <c r="T4" s="83"/>
      <c r="U4" s="74"/>
      <c r="V4" s="121"/>
      <c r="W4" s="57"/>
      <c r="X4" s="57"/>
    </row>
    <row r="5" spans="1:24" ht="18" customHeight="1" thickBot="1" x14ac:dyDescent="0.25">
      <c r="A5" s="94">
        <f t="shared" si="3"/>
        <v>4</v>
      </c>
      <c r="B5" s="6" t="s">
        <v>16</v>
      </c>
      <c r="C5" s="95"/>
      <c r="D5" s="96"/>
      <c r="E5" s="6" t="str">
        <f>IF(Anmeldung!$I$8=" / ",CONCATENATE("Seed #",Anmeldung!$A$8),Anmeldung!$I$8)</f>
        <v>Seed #7</v>
      </c>
      <c r="F5" s="6" t="s">
        <v>7</v>
      </c>
      <c r="G5" s="6" t="str">
        <f>IF(Anmeldung!$I$11=" / ",CONCATENATE("Seed #",Anmeldung!$A$11),Anmeldung!$I$11)</f>
        <v>Seed #10</v>
      </c>
      <c r="H5" s="72" t="str">
        <f t="shared" si="0"/>
        <v/>
      </c>
      <c r="I5" s="66" t="s">
        <v>17</v>
      </c>
      <c r="J5" s="72" t="str">
        <f t="shared" si="1"/>
        <v/>
      </c>
      <c r="K5" s="97">
        <f t="shared" si="2"/>
        <v>0</v>
      </c>
      <c r="L5" s="104"/>
      <c r="M5" s="66" t="s">
        <v>17</v>
      </c>
      <c r="N5" s="105"/>
      <c r="O5" s="105"/>
      <c r="P5" s="66" t="s">
        <v>17</v>
      </c>
      <c r="Q5" s="105"/>
      <c r="R5" s="95"/>
      <c r="S5" s="66" t="s">
        <v>17</v>
      </c>
      <c r="T5" s="95"/>
      <c r="U5" s="75"/>
      <c r="V5" s="122"/>
      <c r="W5" s="57"/>
      <c r="X5" s="57"/>
    </row>
    <row r="6" spans="1:24" ht="18" customHeight="1" x14ac:dyDescent="0.2">
      <c r="A6" s="98">
        <f t="shared" si="3"/>
        <v>5</v>
      </c>
      <c r="B6" s="9" t="s">
        <v>18</v>
      </c>
      <c r="C6" s="99"/>
      <c r="D6" s="100"/>
      <c r="E6" s="9" t="str">
        <f>IF(Anmeldung!$I$2=" / ",CONCATENATE("Seed #",Anmeldung!$A$2),Anmeldung!$I$2)</f>
        <v>Seed #1</v>
      </c>
      <c r="F6" s="9" t="s">
        <v>7</v>
      </c>
      <c r="G6" s="9" t="str">
        <f>IF($H$2=$J$2,CONCATENATE("Winner Match #",$A$2),IF($H$2&gt;$J$2,E2,$G$2))</f>
        <v>Winner Match #1</v>
      </c>
      <c r="H6" s="73" t="str">
        <f t="shared" si="0"/>
        <v/>
      </c>
      <c r="I6" s="69" t="s">
        <v>17</v>
      </c>
      <c r="J6" s="73" t="str">
        <f t="shared" si="1"/>
        <v/>
      </c>
      <c r="K6" s="101">
        <f t="shared" si="2"/>
        <v>0</v>
      </c>
      <c r="L6" s="102"/>
      <c r="M6" s="69" t="s">
        <v>17</v>
      </c>
      <c r="N6" s="103"/>
      <c r="O6" s="103"/>
      <c r="P6" s="69" t="s">
        <v>17</v>
      </c>
      <c r="Q6" s="103"/>
      <c r="R6" s="99"/>
      <c r="S6" s="69" t="s">
        <v>17</v>
      </c>
      <c r="T6" s="99"/>
      <c r="U6" s="76"/>
      <c r="V6" s="124"/>
      <c r="W6" s="57"/>
      <c r="X6" s="57"/>
    </row>
    <row r="7" spans="1:24" ht="18" customHeight="1" x14ac:dyDescent="0.2">
      <c r="A7" s="92">
        <f t="shared" si="3"/>
        <v>6</v>
      </c>
      <c r="B7" s="5" t="s">
        <v>18</v>
      </c>
      <c r="C7" s="83"/>
      <c r="D7" s="84"/>
      <c r="E7" s="5" t="str">
        <f>IF($H$3=$J$3,CONCATENATE("Winner Match #",$A$3),IF($H$3&gt;$J$3,E3,$G$3))</f>
        <v>Winner Match #2</v>
      </c>
      <c r="F7" s="5" t="s">
        <v>7</v>
      </c>
      <c r="G7" s="5" t="str">
        <f>IF(Anmeldung!$I$5=" / ",CONCATENATE("Seed #",Anmeldung!$A$5),Anmeldung!$I$5)</f>
        <v>Seed #4</v>
      </c>
      <c r="H7" s="71" t="str">
        <f t="shared" si="0"/>
        <v/>
      </c>
      <c r="I7" s="65" t="s">
        <v>17</v>
      </c>
      <c r="J7" s="71" t="str">
        <f t="shared" si="1"/>
        <v/>
      </c>
      <c r="K7" s="93">
        <f t="shared" si="2"/>
        <v>0</v>
      </c>
      <c r="L7" s="86"/>
      <c r="M7" s="65" t="s">
        <v>17</v>
      </c>
      <c r="N7" s="85"/>
      <c r="O7" s="85"/>
      <c r="P7" s="65" t="s">
        <v>17</v>
      </c>
      <c r="Q7" s="85"/>
      <c r="R7" s="83"/>
      <c r="S7" s="65" t="s">
        <v>17</v>
      </c>
      <c r="T7" s="83"/>
      <c r="U7" s="74"/>
      <c r="V7" s="121"/>
      <c r="W7" s="57"/>
      <c r="X7" s="57"/>
    </row>
    <row r="8" spans="1:24" ht="18" customHeight="1" x14ac:dyDescent="0.2">
      <c r="A8" s="92">
        <f t="shared" si="3"/>
        <v>7</v>
      </c>
      <c r="B8" s="5" t="s">
        <v>18</v>
      </c>
      <c r="C8" s="83"/>
      <c r="D8" s="84"/>
      <c r="E8" s="5" t="str">
        <f>IF(Anmeldung!$I$4=" / ",CONCATENATE("Seed #",Anmeldung!$A$4),Anmeldung!$I$4)</f>
        <v>Seed #3</v>
      </c>
      <c r="F8" s="5" t="s">
        <v>7</v>
      </c>
      <c r="G8" s="5" t="str">
        <f>IF($H$4=$J$4,CONCATENATE("Winner Match #",$A$4),IF($H$4&gt;$J$4,E4,$G$4))</f>
        <v>Winner Match #3</v>
      </c>
      <c r="H8" s="71" t="str">
        <f t="shared" si="0"/>
        <v/>
      </c>
      <c r="I8" s="65" t="s">
        <v>17</v>
      </c>
      <c r="J8" s="71" t="str">
        <f t="shared" si="1"/>
        <v/>
      </c>
      <c r="K8" s="93">
        <f t="shared" si="2"/>
        <v>0</v>
      </c>
      <c r="L8" s="86"/>
      <c r="M8" s="65" t="s">
        <v>17</v>
      </c>
      <c r="N8" s="85"/>
      <c r="O8" s="85"/>
      <c r="P8" s="65" t="s">
        <v>17</v>
      </c>
      <c r="Q8" s="85"/>
      <c r="R8" s="83"/>
      <c r="S8" s="65" t="s">
        <v>17</v>
      </c>
      <c r="T8" s="83"/>
      <c r="U8" s="74"/>
      <c r="V8" s="121"/>
      <c r="W8" s="57"/>
      <c r="X8" s="57"/>
    </row>
    <row r="9" spans="1:24" ht="18" customHeight="1" thickBot="1" x14ac:dyDescent="0.25">
      <c r="A9" s="94">
        <f t="shared" si="3"/>
        <v>8</v>
      </c>
      <c r="B9" s="6" t="s">
        <v>18</v>
      </c>
      <c r="C9" s="95"/>
      <c r="D9" s="96"/>
      <c r="E9" s="6" t="str">
        <f>IF($H$5=$J$5,CONCATENATE("Winner Match #",$A$5),IF($H$5&gt;$J$5,E5,$G$5))</f>
        <v>Winner Match #4</v>
      </c>
      <c r="F9" s="6" t="s">
        <v>7</v>
      </c>
      <c r="G9" s="6" t="str">
        <f>IF(Anmeldung!$I$3=" / ",CONCATENATE("Seed #",Anmeldung!$A$3),Anmeldung!$I$3)</f>
        <v>Seed #2</v>
      </c>
      <c r="H9" s="72" t="str">
        <f t="shared" si="0"/>
        <v/>
      </c>
      <c r="I9" s="66" t="s">
        <v>17</v>
      </c>
      <c r="J9" s="72" t="str">
        <f t="shared" si="1"/>
        <v/>
      </c>
      <c r="K9" s="97">
        <f t="shared" si="2"/>
        <v>0</v>
      </c>
      <c r="L9" s="104"/>
      <c r="M9" s="66" t="s">
        <v>17</v>
      </c>
      <c r="N9" s="105"/>
      <c r="O9" s="105"/>
      <c r="P9" s="66" t="s">
        <v>17</v>
      </c>
      <c r="Q9" s="105"/>
      <c r="R9" s="95"/>
      <c r="S9" s="66" t="s">
        <v>17</v>
      </c>
      <c r="T9" s="95"/>
      <c r="U9" s="75"/>
      <c r="V9" s="122"/>
      <c r="W9" s="57"/>
      <c r="X9" s="57"/>
    </row>
    <row r="10" spans="1:24" ht="18" customHeight="1" x14ac:dyDescent="0.2">
      <c r="A10" s="98">
        <f t="shared" si="3"/>
        <v>9</v>
      </c>
      <c r="B10" s="9">
        <v>9</v>
      </c>
      <c r="C10" s="99"/>
      <c r="D10" s="100"/>
      <c r="E10" s="9" t="str">
        <f>IF($H$5=$J$5,CONCATENATE("Loser Match #",$A$5),IF($H$5&lt;$J$5,$E$5,$G$5))</f>
        <v>Loser Match #4</v>
      </c>
      <c r="F10" s="9" t="s">
        <v>7</v>
      </c>
      <c r="G10" s="9" t="str">
        <f>IF($H$6=$J$6,CONCATENATE("Loser Match #",$A$6),IF($H$6&lt;$J$6,E6,$G$6))</f>
        <v>Loser Match #5</v>
      </c>
      <c r="H10" s="73" t="str">
        <f t="shared" si="0"/>
        <v/>
      </c>
      <c r="I10" s="69" t="s">
        <v>17</v>
      </c>
      <c r="J10" s="73" t="str">
        <f t="shared" si="1"/>
        <v/>
      </c>
      <c r="K10" s="101">
        <f t="shared" si="2"/>
        <v>0</v>
      </c>
      <c r="L10" s="102"/>
      <c r="M10" s="69" t="s">
        <v>17</v>
      </c>
      <c r="N10" s="103"/>
      <c r="O10" s="103"/>
      <c r="P10" s="69" t="s">
        <v>17</v>
      </c>
      <c r="Q10" s="103"/>
      <c r="R10" s="99"/>
      <c r="S10" s="69" t="s">
        <v>17</v>
      </c>
      <c r="T10" s="99"/>
      <c r="U10" s="76"/>
      <c r="V10" s="124"/>
      <c r="W10" s="57"/>
      <c r="X10" s="57"/>
    </row>
    <row r="11" spans="1:24" s="68" customFormat="1" ht="18" customHeight="1" x14ac:dyDescent="0.2">
      <c r="A11" s="92">
        <f t="shared" si="3"/>
        <v>10</v>
      </c>
      <c r="B11" s="5">
        <v>9</v>
      </c>
      <c r="C11" s="83"/>
      <c r="D11" s="84"/>
      <c r="E11" s="5" t="str">
        <f>IF($H$4=$J$4,CONCATENATE("Loser Match #",$A$4),IF($H$4&lt;$J$4,E4,$G$4))</f>
        <v>Loser Match #3</v>
      </c>
      <c r="F11" s="5" t="s">
        <v>7</v>
      </c>
      <c r="G11" s="5" t="str">
        <f>IF($H$7=$J$7,CONCATENATE("Loser Match #",$A$7),IF($H$7&lt;$J$7,$E$7,$G$7))</f>
        <v>Loser Match #6</v>
      </c>
      <c r="H11" s="71" t="str">
        <f t="shared" si="0"/>
        <v/>
      </c>
      <c r="I11" s="65" t="s">
        <v>17</v>
      </c>
      <c r="J11" s="71" t="str">
        <f t="shared" si="1"/>
        <v/>
      </c>
      <c r="K11" s="93">
        <f t="shared" si="2"/>
        <v>0</v>
      </c>
      <c r="L11" s="86"/>
      <c r="M11" s="65" t="s">
        <v>17</v>
      </c>
      <c r="N11" s="85"/>
      <c r="O11" s="85"/>
      <c r="P11" s="65" t="s">
        <v>17</v>
      </c>
      <c r="Q11" s="85"/>
      <c r="R11" s="83"/>
      <c r="S11" s="65" t="s">
        <v>17</v>
      </c>
      <c r="T11" s="83"/>
      <c r="U11" s="74"/>
      <c r="V11" s="121"/>
      <c r="W11" s="67"/>
      <c r="X11" s="67"/>
    </row>
    <row r="12" spans="1:24" s="68" customFormat="1" ht="18" customHeight="1" x14ac:dyDescent="0.2">
      <c r="A12" s="92">
        <f t="shared" si="3"/>
        <v>11</v>
      </c>
      <c r="B12" s="5">
        <v>9</v>
      </c>
      <c r="C12" s="83"/>
      <c r="D12" s="84"/>
      <c r="E12" s="5" t="str">
        <f>IF($H$3=$J$3,CONCATENATE("Loser Match #",$A$3),IF($H$3&lt;$J$3,E3,$G$3))</f>
        <v>Loser Match #2</v>
      </c>
      <c r="F12" s="5" t="s">
        <v>7</v>
      </c>
      <c r="G12" s="5" t="str">
        <f>IF($H$8=$J$8,CONCATENATE("Loser Match #",$A$8),IF($H$8&lt;$J$8,E8,$G$8))</f>
        <v>Loser Match #7</v>
      </c>
      <c r="H12" s="71" t="str">
        <f t="shared" si="0"/>
        <v/>
      </c>
      <c r="I12" s="65" t="s">
        <v>17</v>
      </c>
      <c r="J12" s="71" t="str">
        <f t="shared" si="1"/>
        <v/>
      </c>
      <c r="K12" s="93">
        <f t="shared" si="2"/>
        <v>0</v>
      </c>
      <c r="L12" s="86"/>
      <c r="M12" s="65" t="s">
        <v>17</v>
      </c>
      <c r="N12" s="85"/>
      <c r="O12" s="85"/>
      <c r="P12" s="65" t="s">
        <v>17</v>
      </c>
      <c r="Q12" s="85"/>
      <c r="R12" s="83"/>
      <c r="S12" s="65" t="s">
        <v>17</v>
      </c>
      <c r="T12" s="83"/>
      <c r="U12" s="74"/>
      <c r="V12" s="121"/>
      <c r="W12" s="67"/>
      <c r="X12" s="67"/>
    </row>
    <row r="13" spans="1:24" s="68" customFormat="1" ht="18" customHeight="1" thickBot="1" x14ac:dyDescent="0.25">
      <c r="A13" s="94">
        <f t="shared" si="3"/>
        <v>12</v>
      </c>
      <c r="B13" s="6">
        <v>9</v>
      </c>
      <c r="C13" s="95"/>
      <c r="D13" s="96"/>
      <c r="E13" s="6" t="str">
        <f>IF($H$2=$J$2,CONCATENATE("Loser Match #",$A$2),IF($H$2&lt;$J$2,$E$2,$G$2))</f>
        <v>Loser Match #1</v>
      </c>
      <c r="F13" s="6" t="s">
        <v>7</v>
      </c>
      <c r="G13" s="6" t="str">
        <f>IF($H$9=$J$9,CONCATENATE("Loser Match #",$A$9),IF($H$9&lt;$J$9,E9,$G$9))</f>
        <v>Loser Match #8</v>
      </c>
      <c r="H13" s="72" t="str">
        <f t="shared" si="0"/>
        <v/>
      </c>
      <c r="I13" s="66" t="s">
        <v>17</v>
      </c>
      <c r="J13" s="72" t="str">
        <f t="shared" si="1"/>
        <v/>
      </c>
      <c r="K13" s="97">
        <f t="shared" si="2"/>
        <v>0</v>
      </c>
      <c r="L13" s="104"/>
      <c r="M13" s="66" t="s">
        <v>17</v>
      </c>
      <c r="N13" s="105"/>
      <c r="O13" s="105"/>
      <c r="P13" s="66" t="s">
        <v>17</v>
      </c>
      <c r="Q13" s="105"/>
      <c r="R13" s="95"/>
      <c r="S13" s="66" t="s">
        <v>17</v>
      </c>
      <c r="T13" s="95"/>
      <c r="U13" s="75"/>
      <c r="V13" s="122"/>
      <c r="W13" s="67"/>
      <c r="X13" s="67"/>
    </row>
    <row r="14" spans="1:24" s="68" customFormat="1" ht="18" customHeight="1" x14ac:dyDescent="0.2">
      <c r="A14" s="98">
        <f t="shared" si="3"/>
        <v>13</v>
      </c>
      <c r="B14" s="9" t="s">
        <v>37</v>
      </c>
      <c r="C14" s="99"/>
      <c r="D14" s="100"/>
      <c r="E14" s="9" t="str">
        <f>IF($H$6=$J$6,CONCATENATE("Winner Match #",$A$6),IF($H$6&gt;$J$6,E6,$G$6))</f>
        <v>Winner Match #5</v>
      </c>
      <c r="F14" s="9" t="s">
        <v>7</v>
      </c>
      <c r="G14" s="9" t="str">
        <f>IF($H$7=$J$7,CONCATENATE("Winner Match #",$A$7),IF($H$7&gt;$J$7,$E$7,$G$7))</f>
        <v>Winner Match #6</v>
      </c>
      <c r="H14" s="73" t="str">
        <f t="shared" si="0"/>
        <v/>
      </c>
      <c r="I14" s="69" t="s">
        <v>17</v>
      </c>
      <c r="J14" s="73" t="str">
        <f t="shared" si="1"/>
        <v/>
      </c>
      <c r="K14" s="101">
        <f t="shared" si="2"/>
        <v>0</v>
      </c>
      <c r="L14" s="102"/>
      <c r="M14" s="69" t="s">
        <v>17</v>
      </c>
      <c r="N14" s="103"/>
      <c r="O14" s="103"/>
      <c r="P14" s="69" t="s">
        <v>17</v>
      </c>
      <c r="Q14" s="103"/>
      <c r="R14" s="99"/>
      <c r="S14" s="69" t="s">
        <v>17</v>
      </c>
      <c r="T14" s="99"/>
      <c r="U14" s="76"/>
      <c r="V14" s="124"/>
      <c r="W14" s="57"/>
      <c r="X14" s="67"/>
    </row>
    <row r="15" spans="1:24" ht="18" customHeight="1" thickBot="1" x14ac:dyDescent="0.25">
      <c r="A15" s="94">
        <f t="shared" si="3"/>
        <v>14</v>
      </c>
      <c r="B15" s="6" t="s">
        <v>37</v>
      </c>
      <c r="C15" s="95"/>
      <c r="D15" s="96"/>
      <c r="E15" s="6" t="str">
        <f>IF($H$8=$J$8,CONCATENATE("Winner Match #",$A$8),IF($H$8&gt;$J$8,E8,$G$8))</f>
        <v>Winner Match #7</v>
      </c>
      <c r="F15" s="6" t="s">
        <v>7</v>
      </c>
      <c r="G15" s="6" t="str">
        <f>IF($H$9=$J$9,CONCATENATE("Winner Match #",$A$9),IF($H$9&gt;$J$9,$E$9,$G$9))</f>
        <v>Winner Match #8</v>
      </c>
      <c r="H15" s="72" t="str">
        <f t="shared" si="0"/>
        <v/>
      </c>
      <c r="I15" s="66" t="s">
        <v>17</v>
      </c>
      <c r="J15" s="72" t="str">
        <f t="shared" si="1"/>
        <v/>
      </c>
      <c r="K15" s="97">
        <f t="shared" si="2"/>
        <v>0</v>
      </c>
      <c r="L15" s="104"/>
      <c r="M15" s="66" t="s">
        <v>17</v>
      </c>
      <c r="N15" s="105"/>
      <c r="O15" s="105"/>
      <c r="P15" s="66" t="s">
        <v>17</v>
      </c>
      <c r="Q15" s="105"/>
      <c r="R15" s="95"/>
      <c r="S15" s="66" t="s">
        <v>17</v>
      </c>
      <c r="T15" s="95"/>
      <c r="U15" s="75"/>
      <c r="V15" s="122"/>
      <c r="W15" s="57"/>
      <c r="X15" s="57"/>
    </row>
    <row r="16" spans="1:24" ht="18" customHeight="1" x14ac:dyDescent="0.2">
      <c r="A16" s="98">
        <f t="shared" si="3"/>
        <v>15</v>
      </c>
      <c r="B16" s="9">
        <v>7</v>
      </c>
      <c r="C16" s="99"/>
      <c r="D16" s="100"/>
      <c r="E16" s="9" t="str">
        <f>IF($H$10=$J$10,CONCATENATE("Winner Match #",$A$10),IF($H$10&gt;$J$10,$E$10,$G$10))</f>
        <v>Winner Match #9</v>
      </c>
      <c r="F16" s="9" t="s">
        <v>7</v>
      </c>
      <c r="G16" s="9" t="str">
        <f>IF($H$11=$J$11,CONCATENATE("Winner Match #",$A$11),IF($H$11&gt;$J$11,$E$11,$G$11))</f>
        <v>Winner Match #10</v>
      </c>
      <c r="H16" s="73" t="str">
        <f t="shared" ref="H16:H23" si="4">IF(L16=N16,"",SUM(IF(L16&gt;N16,1,0),IF(O16&gt;Q16,1,0),IF(R16&lt;=T16,0,1)))</f>
        <v/>
      </c>
      <c r="I16" s="69" t="s">
        <v>17</v>
      </c>
      <c r="J16" s="73" t="str">
        <f t="shared" ref="J16:J23" si="5">IF(L16=N16,"",SUM(IF(L16&lt;N16,1,0),IF(O16&lt;Q16,1,0),IF(R16&gt;=T16,0,1)))</f>
        <v/>
      </c>
      <c r="K16" s="101">
        <f t="shared" ref="K16:K23" si="6">SUM(V16-U16)</f>
        <v>0</v>
      </c>
      <c r="L16" s="102"/>
      <c r="M16" s="69" t="s">
        <v>17</v>
      </c>
      <c r="N16" s="103"/>
      <c r="O16" s="103"/>
      <c r="P16" s="69" t="s">
        <v>17</v>
      </c>
      <c r="Q16" s="103"/>
      <c r="R16" s="99"/>
      <c r="S16" s="69" t="s">
        <v>17</v>
      </c>
      <c r="T16" s="99"/>
      <c r="U16" s="76"/>
      <c r="V16" s="124"/>
      <c r="W16" s="57"/>
      <c r="X16" s="57"/>
    </row>
    <row r="17" spans="1:24" ht="18" customHeight="1" thickBot="1" x14ac:dyDescent="0.25">
      <c r="A17" s="94">
        <f t="shared" si="3"/>
        <v>16</v>
      </c>
      <c r="B17" s="6">
        <v>7</v>
      </c>
      <c r="C17" s="95"/>
      <c r="D17" s="96"/>
      <c r="E17" s="6" t="str">
        <f>IF($H$12=$J$12,CONCATENATE("Winner Match #",$A$12),IF($H$12&gt;$J$12,$E$12,$G$12))</f>
        <v>Winner Match #11</v>
      </c>
      <c r="F17" s="6" t="s">
        <v>7</v>
      </c>
      <c r="G17" s="6" t="str">
        <f>IF($H$13=$J$13,CONCATENATE("Winner Match #",$A$13),IF($H$13&gt;$J$13,$E$13,$G$13))</f>
        <v>Winner Match #12</v>
      </c>
      <c r="H17" s="72" t="str">
        <f t="shared" si="4"/>
        <v/>
      </c>
      <c r="I17" s="66" t="s">
        <v>17</v>
      </c>
      <c r="J17" s="72" t="str">
        <f t="shared" si="5"/>
        <v/>
      </c>
      <c r="K17" s="97">
        <f t="shared" si="6"/>
        <v>0</v>
      </c>
      <c r="L17" s="104"/>
      <c r="M17" s="66" t="s">
        <v>17</v>
      </c>
      <c r="N17" s="105"/>
      <c r="O17" s="105"/>
      <c r="P17" s="66" t="s">
        <v>17</v>
      </c>
      <c r="Q17" s="105"/>
      <c r="R17" s="95"/>
      <c r="S17" s="66" t="s">
        <v>17</v>
      </c>
      <c r="T17" s="95"/>
      <c r="U17" s="75"/>
      <c r="V17" s="122"/>
      <c r="W17" s="57"/>
      <c r="X17" s="57"/>
    </row>
    <row r="18" spans="1:24" ht="18" customHeight="1" x14ac:dyDescent="0.2">
      <c r="A18" s="98">
        <f t="shared" si="3"/>
        <v>17</v>
      </c>
      <c r="B18" s="9">
        <v>5</v>
      </c>
      <c r="C18" s="99"/>
      <c r="D18" s="100"/>
      <c r="E18" s="9" t="str">
        <f>IF($H$15=$J$15,CONCATENATE("Loser Match #",$A$15),IF($H$15&lt;$J$15,$E$15,$G$15))</f>
        <v>Loser Match #14</v>
      </c>
      <c r="F18" s="9" t="s">
        <v>7</v>
      </c>
      <c r="G18" s="9" t="str">
        <f>IF($H$16=$J$16,CONCATENATE("Winner Match #",$A$16),IF($H$16&gt;$J$16,$E$16,$G$16))</f>
        <v>Winner Match #15</v>
      </c>
      <c r="H18" s="73" t="str">
        <f t="shared" si="4"/>
        <v/>
      </c>
      <c r="I18" s="69" t="s">
        <v>17</v>
      </c>
      <c r="J18" s="73" t="str">
        <f t="shared" si="5"/>
        <v/>
      </c>
      <c r="K18" s="101">
        <f t="shared" si="6"/>
        <v>0</v>
      </c>
      <c r="L18" s="102"/>
      <c r="M18" s="69" t="s">
        <v>17</v>
      </c>
      <c r="N18" s="103"/>
      <c r="O18" s="103"/>
      <c r="P18" s="69" t="s">
        <v>17</v>
      </c>
      <c r="Q18" s="103"/>
      <c r="R18" s="99"/>
      <c r="S18" s="69" t="s">
        <v>17</v>
      </c>
      <c r="T18" s="99"/>
      <c r="U18" s="76"/>
      <c r="V18" s="124"/>
      <c r="W18" s="57"/>
      <c r="X18" s="57"/>
    </row>
    <row r="19" spans="1:24" ht="18" customHeight="1" thickBot="1" x14ac:dyDescent="0.25">
      <c r="A19" s="94">
        <f t="shared" si="3"/>
        <v>18</v>
      </c>
      <c r="B19" s="6">
        <v>5</v>
      </c>
      <c r="C19" s="95"/>
      <c r="D19" s="96"/>
      <c r="E19" s="6" t="str">
        <f>IF($H$14=$J$14,CONCATENATE("Loser Match #",$A$14),IF($H$14&lt;$J$14,$E$14,$G$14))</f>
        <v>Loser Match #13</v>
      </c>
      <c r="F19" s="6" t="s">
        <v>7</v>
      </c>
      <c r="G19" s="6" t="str">
        <f>IF($H$17=$J$17,CONCATENATE("Winner Match #",$A$17),IF($H$17&gt;$J$17,$E$17,$G$17))</f>
        <v>Winner Match #16</v>
      </c>
      <c r="H19" s="72" t="str">
        <f t="shared" si="4"/>
        <v/>
      </c>
      <c r="I19" s="66" t="s">
        <v>17</v>
      </c>
      <c r="J19" s="72" t="str">
        <f t="shared" si="5"/>
        <v/>
      </c>
      <c r="K19" s="97">
        <f t="shared" si="6"/>
        <v>0</v>
      </c>
      <c r="L19" s="104"/>
      <c r="M19" s="66" t="s">
        <v>17</v>
      </c>
      <c r="N19" s="105"/>
      <c r="O19" s="105"/>
      <c r="P19" s="66" t="s">
        <v>17</v>
      </c>
      <c r="Q19" s="105"/>
      <c r="R19" s="95"/>
      <c r="S19" s="66" t="s">
        <v>17</v>
      </c>
      <c r="T19" s="95"/>
      <c r="U19" s="75"/>
      <c r="V19" s="122"/>
      <c r="W19" s="57"/>
      <c r="X19" s="57"/>
    </row>
    <row r="20" spans="1:24" ht="18" customHeight="1" x14ac:dyDescent="0.2">
      <c r="A20" s="98">
        <f t="shared" si="3"/>
        <v>19</v>
      </c>
      <c r="B20" s="9" t="s">
        <v>19</v>
      </c>
      <c r="C20" s="99"/>
      <c r="D20" s="100"/>
      <c r="E20" s="9" t="str">
        <f>IF($H$14=$J$14,CONCATENATE("Winner Match #",$A$14),IF($H$14&gt;$J$14,$E$14,$G$14))</f>
        <v>Winner Match #13</v>
      </c>
      <c r="F20" s="9" t="s">
        <v>7</v>
      </c>
      <c r="G20" s="9" t="str">
        <f>IF($H$18=$J$18,CONCATENATE("Winner Match #",$A$18),IF($H$18&gt;$J$18,$E$18,$G$18))</f>
        <v>Winner Match #17</v>
      </c>
      <c r="H20" s="73" t="str">
        <f t="shared" si="4"/>
        <v/>
      </c>
      <c r="I20" s="69" t="s">
        <v>17</v>
      </c>
      <c r="J20" s="73" t="str">
        <f t="shared" si="5"/>
        <v/>
      </c>
      <c r="K20" s="101">
        <f t="shared" si="6"/>
        <v>0</v>
      </c>
      <c r="L20" s="102"/>
      <c r="M20" s="69" t="s">
        <v>17</v>
      </c>
      <c r="N20" s="103"/>
      <c r="O20" s="103"/>
      <c r="P20" s="69" t="s">
        <v>17</v>
      </c>
      <c r="Q20" s="103"/>
      <c r="R20" s="99"/>
      <c r="S20" s="69" t="s">
        <v>17</v>
      </c>
      <c r="T20" s="99"/>
      <c r="U20" s="76"/>
      <c r="V20" s="124"/>
      <c r="W20" s="57"/>
      <c r="X20" s="57"/>
    </row>
    <row r="21" spans="1:24" ht="18" customHeight="1" thickBot="1" x14ac:dyDescent="0.25">
      <c r="A21" s="94">
        <f t="shared" si="3"/>
        <v>20</v>
      </c>
      <c r="B21" s="6" t="s">
        <v>19</v>
      </c>
      <c r="C21" s="95"/>
      <c r="D21" s="96"/>
      <c r="E21" s="6" t="str">
        <f>IF($H$15=$J$15,CONCATENATE("Winner Match #",$A$15),IF($H$15&gt;$J$15,$E$15,$G$15))</f>
        <v>Winner Match #14</v>
      </c>
      <c r="F21" s="6" t="s">
        <v>7</v>
      </c>
      <c r="G21" s="6" t="str">
        <f>IF($H$19=$J$19,CONCATENATE("Winner Match #",$A$19),IF($H$19&gt;$J$19,$E$19,$G$19))</f>
        <v>Winner Match #18</v>
      </c>
      <c r="H21" s="72" t="str">
        <f t="shared" si="4"/>
        <v/>
      </c>
      <c r="I21" s="66" t="s">
        <v>17</v>
      </c>
      <c r="J21" s="72" t="str">
        <f t="shared" si="5"/>
        <v/>
      </c>
      <c r="K21" s="97">
        <f t="shared" si="6"/>
        <v>0</v>
      </c>
      <c r="L21" s="104"/>
      <c r="M21" s="66" t="s">
        <v>17</v>
      </c>
      <c r="N21" s="105"/>
      <c r="O21" s="105"/>
      <c r="P21" s="66" t="s">
        <v>17</v>
      </c>
      <c r="Q21" s="105"/>
      <c r="R21" s="95"/>
      <c r="S21" s="66" t="s">
        <v>17</v>
      </c>
      <c r="T21" s="95"/>
      <c r="U21" s="75"/>
      <c r="V21" s="122"/>
      <c r="W21" s="57"/>
      <c r="X21" s="57"/>
    </row>
    <row r="22" spans="1:24" ht="18" customHeight="1" x14ac:dyDescent="0.2">
      <c r="A22" s="98">
        <f t="shared" si="3"/>
        <v>21</v>
      </c>
      <c r="B22" s="9">
        <v>3</v>
      </c>
      <c r="C22" s="99"/>
      <c r="D22" s="100"/>
      <c r="E22" s="9" t="str">
        <f>IF($H$20=$J$20,CONCATENATE("Loser Match #",$A$20),IF($H$20&lt;$J$20,$E$20,$G$20))</f>
        <v>Loser Match #19</v>
      </c>
      <c r="F22" s="9" t="s">
        <v>7</v>
      </c>
      <c r="G22" s="9" t="str">
        <f>IF($H$21=$J$21,CONCATENATE("Loser Match #",$A$21),IF($H$21&lt;$J$21,$E$21,$G$21))</f>
        <v>Loser Match #20</v>
      </c>
      <c r="H22" s="73" t="str">
        <f t="shared" si="4"/>
        <v/>
      </c>
      <c r="I22" s="69" t="s">
        <v>17</v>
      </c>
      <c r="J22" s="73" t="str">
        <f t="shared" si="5"/>
        <v/>
      </c>
      <c r="K22" s="101">
        <f t="shared" si="6"/>
        <v>0</v>
      </c>
      <c r="L22" s="102"/>
      <c r="M22" s="69" t="s">
        <v>17</v>
      </c>
      <c r="N22" s="103"/>
      <c r="O22" s="103"/>
      <c r="P22" s="69" t="s">
        <v>17</v>
      </c>
      <c r="Q22" s="103"/>
      <c r="R22" s="99"/>
      <c r="S22" s="69" t="s">
        <v>17</v>
      </c>
      <c r="T22" s="99"/>
      <c r="U22" s="76"/>
      <c r="V22" s="124"/>
      <c r="W22" s="57"/>
      <c r="X22" s="57"/>
    </row>
    <row r="23" spans="1:24" ht="18" customHeight="1" thickBot="1" x14ac:dyDescent="0.25">
      <c r="A23" s="94">
        <f t="shared" si="3"/>
        <v>22</v>
      </c>
      <c r="B23" s="6" t="s">
        <v>20</v>
      </c>
      <c r="C23" s="95"/>
      <c r="D23" s="96"/>
      <c r="E23" s="6" t="str">
        <f>IF($H$20=$J$20,CONCATENATE("Winner Match #",$A$20),IF($H$20&gt;$J$20,$E$20,$G$20))</f>
        <v>Winner Match #19</v>
      </c>
      <c r="F23" s="6" t="s">
        <v>7</v>
      </c>
      <c r="G23" s="6" t="str">
        <f>IF($H$21=$J$21,CONCATENATE("Winner Match #",$A$21),IF($H$21&gt;$J$21,$E$21,$G$21))</f>
        <v>Winner Match #20</v>
      </c>
      <c r="H23" s="72" t="str">
        <f t="shared" si="4"/>
        <v/>
      </c>
      <c r="I23" s="66" t="s">
        <v>17</v>
      </c>
      <c r="J23" s="72" t="str">
        <f t="shared" si="5"/>
        <v/>
      </c>
      <c r="K23" s="97">
        <f t="shared" si="6"/>
        <v>0</v>
      </c>
      <c r="L23" s="104"/>
      <c r="M23" s="66" t="s">
        <v>17</v>
      </c>
      <c r="N23" s="105"/>
      <c r="O23" s="105"/>
      <c r="P23" s="66" t="s">
        <v>17</v>
      </c>
      <c r="Q23" s="105"/>
      <c r="R23" s="95"/>
      <c r="S23" s="66" t="s">
        <v>17</v>
      </c>
      <c r="T23" s="95"/>
      <c r="U23" s="75"/>
      <c r="V23" s="122"/>
      <c r="W23" s="57"/>
      <c r="X23" s="57"/>
    </row>
  </sheetData>
  <sheetProtection algorithmName="SHA-512" hashValue="HUuGQBZ4yFuBcqGxQLMy5mHSqNayoHhtfmJGD4oBtzPk9WuN/bVtpFjg5BU88gj5HEqy0BInTXD5oHq9ARcKlg==" saltValue="2oN7vyjtpPUV6npCrBoooA==" spinCount="100000" sheet="1" objects="1" scenarios="1" formatCells="0" formatColumns="0" formatRows="0" selectLockedCells="1"/>
  <phoneticPr fontId="0" type="noConversion"/>
  <printOptions horizontalCentered="1"/>
  <pageMargins left="0.6" right="0.59" top="1.1200000000000001" bottom="0.39370078740157483" header="0.51181102362204722" footer="0.51181102362204722"/>
  <pageSetup paperSize="9" orientation="landscape" horizontalDpi="300" verticalDpi="300" r:id="rId1"/>
  <headerFooter alignWithMargins="0">
    <oddHeader>&amp;C&amp;"Arial,Fett"&amp;12Spielplan - Resultate DE 12 Teams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34"/>
  <sheetViews>
    <sheetView workbookViewId="0">
      <selection activeCell="A34" sqref="A34"/>
    </sheetView>
  </sheetViews>
  <sheetFormatPr baseColWidth="10" defaultColWidth="9.140625" defaultRowHeight="9" x14ac:dyDescent="0.2"/>
  <cols>
    <col min="1" max="1" width="13.7109375" style="10" customWidth="1"/>
    <col min="2" max="2" width="12.5703125" style="10" customWidth="1"/>
    <col min="3" max="3" width="12.5703125" style="166" customWidth="1"/>
    <col min="4" max="4" width="2.140625" style="10" customWidth="1"/>
    <col min="5" max="5" width="12.42578125" style="10" customWidth="1"/>
    <col min="6" max="6" width="6.42578125" style="10" customWidth="1"/>
    <col min="7" max="8" width="12.28515625" style="10" customWidth="1"/>
    <col min="9" max="9" width="13" style="10" customWidth="1"/>
    <col min="10" max="10" width="13.7109375" style="10" customWidth="1"/>
    <col min="11" max="16384" width="9.140625" style="10"/>
  </cols>
  <sheetData>
    <row r="1" spans="1:12" ht="9.9499999999999993" customHeight="1" x14ac:dyDescent="0.2">
      <c r="A1" s="11"/>
      <c r="B1" s="125" t="str">
        <f>CONCATENATE(Resultate!$E$6," ")</f>
        <v xml:space="preserve">Seed #1 </v>
      </c>
      <c r="C1" s="126"/>
      <c r="D1" s="14"/>
      <c r="E1" s="14"/>
      <c r="H1" s="127"/>
      <c r="I1" s="128"/>
      <c r="J1" s="128"/>
    </row>
    <row r="2" spans="1:12" ht="9.9499999999999993" customHeight="1" x14ac:dyDescent="0.2">
      <c r="A2" s="11"/>
      <c r="B2" s="17"/>
      <c r="C2" s="129"/>
      <c r="D2" s="14"/>
      <c r="E2" s="14"/>
      <c r="H2" s="26"/>
      <c r="I2" s="128"/>
      <c r="J2" s="128"/>
    </row>
    <row r="3" spans="1:12" ht="9.9499999999999993" customHeight="1" x14ac:dyDescent="0.2">
      <c r="A3" s="33" t="str">
        <f>CONCATENATE(Resultate!$E$2," ")</f>
        <v xml:space="preserve">Seed #9 </v>
      </c>
      <c r="B3" s="130" t="str">
        <f>CONCATENATE("",Resultate!$A$6,"")</f>
        <v>5</v>
      </c>
      <c r="C3" s="131" t="str">
        <f>CONCATENATE(Resultate!$E$14," ")</f>
        <v xml:space="preserve">Winner Match #5 </v>
      </c>
      <c r="E3" s="14"/>
      <c r="F3" s="11"/>
      <c r="H3" s="26"/>
      <c r="I3" s="128"/>
      <c r="J3" s="128"/>
    </row>
    <row r="4" spans="1:12" ht="9.9499999999999993" customHeight="1" x14ac:dyDescent="0.2">
      <c r="A4" s="106"/>
      <c r="B4" s="132" t="str">
        <f>CONCATENATE("(",Resultate!$H$6," : ",Resultate!$J$6,")")</f>
        <v>( : )</v>
      </c>
      <c r="C4" s="133"/>
      <c r="E4" s="14"/>
      <c r="F4"/>
      <c r="H4" s="134"/>
      <c r="I4" s="128"/>
      <c r="J4" s="128"/>
    </row>
    <row r="5" spans="1:12" ht="9.9499999999999993" customHeight="1" x14ac:dyDescent="0.2">
      <c r="A5" s="12" t="str">
        <f>CONCATENATE("",Resultate!$A$2,"")</f>
        <v>1</v>
      </c>
      <c r="B5" s="135" t="str">
        <f>CONCATENATE(Resultate!$G$6," ")</f>
        <v xml:space="preserve">Winner Match #1 </v>
      </c>
      <c r="C5" s="136"/>
      <c r="E5" s="14"/>
      <c r="F5" s="15" t="s">
        <v>38</v>
      </c>
      <c r="H5" s="128"/>
      <c r="I5" s="26"/>
      <c r="J5" s="137" t="str">
        <f>CONCATENATE(Resultate!$E$10," ")</f>
        <v xml:space="preserve">Loser Match #4 </v>
      </c>
    </row>
    <row r="6" spans="1:12" ht="9.9499999999999993" customHeight="1" x14ac:dyDescent="0.2">
      <c r="A6" s="108" t="str">
        <f>CONCATENATE("(",Resultate!$H$2," : ",Resultate!$J$2,")")</f>
        <v>( : )</v>
      </c>
      <c r="B6" s="21"/>
      <c r="C6" s="16"/>
      <c r="E6" s="11"/>
      <c r="F6" s="18"/>
      <c r="G6" s="11"/>
      <c r="H6" s="138" t="str">
        <f>CONCATENATE(Resultate!$E$18," ")</f>
        <v xml:space="preserve">Loser Match #14 </v>
      </c>
      <c r="I6" s="139"/>
      <c r="J6" s="113"/>
    </row>
    <row r="7" spans="1:12" ht="9.9499999999999993" customHeight="1" x14ac:dyDescent="0.2">
      <c r="A7" s="109" t="str">
        <f>CONCATENATE(Resultate!$G$2," ")</f>
        <v xml:space="preserve">Seed #8 </v>
      </c>
      <c r="B7" s="11"/>
      <c r="C7" s="16"/>
      <c r="E7" s="14"/>
      <c r="F7"/>
      <c r="H7" s="140"/>
      <c r="I7" s="141" t="str">
        <f>CONCATENATE(Resultate!$E$16," ")</f>
        <v xml:space="preserve">Winner Match #9 </v>
      </c>
      <c r="J7" s="20" t="str">
        <f>CONCATENATE("",Resultate!$A$10,"")</f>
        <v>9</v>
      </c>
    </row>
    <row r="8" spans="1:12" ht="9.9499999999999993" customHeight="1" x14ac:dyDescent="0.2">
      <c r="A8" s="11"/>
      <c r="B8" s="14"/>
      <c r="C8" s="12" t="str">
        <f>CONCATENATE("",Resultate!$A$14,"")</f>
        <v>13</v>
      </c>
      <c r="D8" s="131" t="str">
        <f>CONCATENATE(Resultate!$E$20," ")</f>
        <v xml:space="preserve">Winner Match #13 </v>
      </c>
      <c r="E8" s="107"/>
      <c r="F8" s="19" t="str">
        <f>CONCATENATE("",Resultate!$A$20,"")</f>
        <v>19</v>
      </c>
      <c r="G8" s="142" t="str">
        <f>CONCATENATE(Resultate!$G$20," ")</f>
        <v xml:space="preserve">Winner Match #17 </v>
      </c>
      <c r="H8" s="20" t="str">
        <f>CONCATENATE("",Resultate!$A$18,"")</f>
        <v>17</v>
      </c>
      <c r="I8" s="115"/>
      <c r="J8" s="22" t="str">
        <f>CONCATENATE("(",Resultate!$H$10," : ",Resultate!$J$10,")")</f>
        <v>( : )</v>
      </c>
    </row>
    <row r="9" spans="1:12" ht="9.9499999999999993" customHeight="1" x14ac:dyDescent="0.2">
      <c r="A9" s="33" t="str">
        <f>CONCATENATE(Resultate!$E$3," ")</f>
        <v xml:space="preserve">Seed #5 </v>
      </c>
      <c r="B9" s="14"/>
      <c r="C9" s="13" t="str">
        <f>CONCATENATE("(",Resultate!$H$14," : ",Resultate!$J$14,")")</f>
        <v>( : )</v>
      </c>
      <c r="E9" s="21"/>
      <c r="F9" s="117" t="str">
        <f>CONCATENATE("(",Resultate!$H$20," : ",Resultate!$J$20,")")</f>
        <v>( : )</v>
      </c>
      <c r="G9" s="25"/>
      <c r="H9" s="22" t="str">
        <f>CONCATENATE("(",Resultate!$H$18," : ",Resultate!$J$18,")")</f>
        <v>( : )</v>
      </c>
      <c r="I9" s="23"/>
      <c r="J9" s="116" t="str">
        <f>CONCATENATE(Resultate!$G$10," ")</f>
        <v xml:space="preserve">Loser Match #5 </v>
      </c>
    </row>
    <row r="10" spans="1:12" ht="9.9499999999999993" customHeight="1" x14ac:dyDescent="0.2">
      <c r="A10" s="106"/>
      <c r="B10" s="14"/>
      <c r="C10" s="16"/>
      <c r="E10" s="14"/>
      <c r="F10" s="11"/>
      <c r="H10" s="143" t="str">
        <f>CONCATENATE(Resultate!$G$18," ")</f>
        <v xml:space="preserve">Winner Match #15 </v>
      </c>
      <c r="I10" s="20" t="str">
        <f>CONCATENATE("",Resultate!$A$16,"")</f>
        <v>15</v>
      </c>
    </row>
    <row r="11" spans="1:12" ht="9.9499999999999993" customHeight="1" x14ac:dyDescent="0.2">
      <c r="A11" s="12" t="str">
        <f>CONCATENATE("",Resultate!$A$3,"")</f>
        <v>2</v>
      </c>
      <c r="B11" s="111" t="str">
        <f>CONCATENATE(Resultate!$E$7," ")</f>
        <v xml:space="preserve">Winner Match #2 </v>
      </c>
      <c r="C11" s="16"/>
      <c r="E11" s="14"/>
      <c r="H11" s="25"/>
      <c r="I11" s="22" t="str">
        <f>CONCATENATE("(",Resultate!$H$16," : ",Resultate!$J$16,")")</f>
        <v>( : )</v>
      </c>
      <c r="J11" s="138" t="str">
        <f>CONCATENATE(Resultate!$E$11," ")</f>
        <v xml:space="preserve">Loser Match #3 </v>
      </c>
    </row>
    <row r="12" spans="1:12" ht="9.9499999999999993" customHeight="1" x14ac:dyDescent="0.2">
      <c r="A12" s="108" t="str">
        <f>CONCATENATE("(",Resultate!$H$3," : ",Resultate!$J$3,")")</f>
        <v>( : )</v>
      </c>
      <c r="B12" s="21"/>
      <c r="C12" s="136"/>
      <c r="F12" s="11"/>
      <c r="I12" s="23"/>
      <c r="J12" s="113"/>
    </row>
    <row r="13" spans="1:12" ht="9.9499999999999993" customHeight="1" x14ac:dyDescent="0.2">
      <c r="A13" s="109" t="str">
        <f>CONCATENATE(Resultate!$G$3," ")</f>
        <v xml:space="preserve">Seed #12 </v>
      </c>
      <c r="B13" s="130" t="str">
        <f>CONCATENATE("",Resultate!$A$7,"")</f>
        <v>6</v>
      </c>
      <c r="C13" s="144" t="str">
        <f>CONCATENATE(Resultate!$G$14," ")</f>
        <v xml:space="preserve">Winner Match #6 </v>
      </c>
      <c r="E13" s="145" t="str">
        <f>CONCATENATE(Resultate!$E$23," ")</f>
        <v xml:space="preserve">Winner Match #19 </v>
      </c>
      <c r="F13" s="128"/>
      <c r="G13" s="142" t="str">
        <f>CONCATENATE(Resultate!$E$22," ")</f>
        <v xml:space="preserve">Loser Match #19 </v>
      </c>
      <c r="I13" s="146" t="str">
        <f>CONCATENATE(Resultate!$G$16," ")</f>
        <v xml:space="preserve">Winner Match #10 </v>
      </c>
      <c r="J13" s="20" t="str">
        <f>CONCATENATE("",Resultate!$A$11,"")</f>
        <v>10</v>
      </c>
    </row>
    <row r="14" spans="1:12" ht="9.9499999999999993" customHeight="1" x14ac:dyDescent="0.2">
      <c r="A14" s="118"/>
      <c r="B14" s="132" t="str">
        <f>CONCATENATE("(",Resultate!$H$7," : ",Resultate!$J$7,")")</f>
        <v>( : )</v>
      </c>
      <c r="C14" s="147"/>
      <c r="E14" s="24"/>
      <c r="F14" s="148"/>
      <c r="G14" s="27"/>
      <c r="I14" s="149"/>
      <c r="J14" s="22" t="str">
        <f>CONCATENATE("(",Resultate!$H$11," : ",Resultate!$J$11,")")</f>
        <v>( : )</v>
      </c>
      <c r="K14" s="11"/>
      <c r="L14" s="11"/>
    </row>
    <row r="15" spans="1:12" ht="9.9499999999999993" customHeight="1" x14ac:dyDescent="0.2">
      <c r="A15" s="110"/>
      <c r="B15" s="125" t="str">
        <f>CONCATENATE(Resultate!$G$7," ")</f>
        <v xml:space="preserve">Seed #4 </v>
      </c>
      <c r="C15" s="150"/>
      <c r="D15" s="11"/>
      <c r="E15" s="30" t="s">
        <v>21</v>
      </c>
      <c r="F15" s="26"/>
      <c r="G15" s="31" t="s">
        <v>22</v>
      </c>
      <c r="I15" s="26"/>
      <c r="J15" s="151" t="str">
        <f>CONCATENATE(Resultate!$G$11," ")</f>
        <v xml:space="preserve">Loser Match #6 </v>
      </c>
      <c r="K15" s="11"/>
      <c r="L15" s="11"/>
    </row>
    <row r="16" spans="1:12" ht="9.9499999999999993" customHeight="1" x14ac:dyDescent="0.2">
      <c r="A16" s="11"/>
      <c r="B16" s="11"/>
      <c r="C16" s="152"/>
      <c r="D16" s="13"/>
      <c r="E16" s="30"/>
      <c r="F16" s="11"/>
      <c r="G16" s="32"/>
      <c r="I16" s="128"/>
      <c r="J16" s="128"/>
      <c r="K16" s="11"/>
      <c r="L16" s="11"/>
    </row>
    <row r="17" spans="1:12" ht="9.9499999999999993" customHeight="1" x14ac:dyDescent="0.2">
      <c r="A17" s="11"/>
      <c r="B17" s="11"/>
      <c r="C17" s="153"/>
      <c r="D17" s="152"/>
      <c r="E17" s="28" t="str">
        <f>CONCATENATE("",Resultate!$A$23,"")</f>
        <v>22</v>
      </c>
      <c r="G17" s="12" t="str">
        <f>CONCATENATE("",Resultate!$A$22,"")</f>
        <v>21</v>
      </c>
      <c r="I17" s="128"/>
      <c r="J17" s="128"/>
      <c r="K17" s="11"/>
      <c r="L17" s="11"/>
    </row>
    <row r="18" spans="1:12" ht="9.9499999999999993" customHeight="1" x14ac:dyDescent="0.2">
      <c r="A18" s="11"/>
      <c r="B18" s="11"/>
      <c r="C18" s="153"/>
      <c r="D18" s="152"/>
      <c r="E18" s="29" t="str">
        <f>CONCATENATE("(",Resultate!$H$23," : ",Resultate!$J$23,")")</f>
        <v>( : )</v>
      </c>
      <c r="F18" s="154"/>
      <c r="G18" s="155" t="str">
        <f>CONCATENATE("(",Resultate!$H$22," : ",Resultate!$J$22,")")</f>
        <v>( : )</v>
      </c>
      <c r="I18" s="26"/>
      <c r="J18" s="11"/>
      <c r="K18" s="11"/>
      <c r="L18" s="11"/>
    </row>
    <row r="19" spans="1:12" ht="9.9499999999999993" customHeight="1" x14ac:dyDescent="0.2">
      <c r="A19" s="11"/>
      <c r="B19" s="156" t="str">
        <f>CONCATENATE(Resultate!$E$8," ")</f>
        <v xml:space="preserve">Seed #3 </v>
      </c>
      <c r="C19" s="126"/>
      <c r="D19" s="152"/>
      <c r="E19" s="114"/>
      <c r="F19" s="11"/>
      <c r="G19" s="119"/>
      <c r="I19" s="128"/>
      <c r="J19" s="128"/>
      <c r="K19" s="11"/>
      <c r="L19" s="11"/>
    </row>
    <row r="20" spans="1:12" ht="9.9499999999999993" customHeight="1" x14ac:dyDescent="0.2">
      <c r="A20" s="110"/>
      <c r="B20" s="118"/>
      <c r="C20" s="157"/>
      <c r="D20" s="14"/>
      <c r="E20" s="114"/>
      <c r="F20" s="148"/>
      <c r="G20" s="32"/>
      <c r="H20" s="128"/>
      <c r="I20" s="26"/>
      <c r="J20" s="137" t="str">
        <f>CONCATENATE(Resultate!$E$12," ")</f>
        <v xml:space="preserve">Loser Match #2 </v>
      </c>
      <c r="K20" s="11"/>
      <c r="L20" s="11"/>
    </row>
    <row r="21" spans="1:12" ht="9.9499999999999993" customHeight="1" x14ac:dyDescent="0.2">
      <c r="A21" s="33" t="str">
        <f>CONCATENATE(Resultate!$E$4," ")</f>
        <v xml:space="preserve">Seed #11 </v>
      </c>
      <c r="B21" s="130" t="str">
        <f>CONCATENATE("",Resultate!$A$8,"")</f>
        <v>7</v>
      </c>
      <c r="C21" s="158" t="str">
        <f>CONCATENATE(Resultate!$E$15," ")</f>
        <v xml:space="preserve">Winner Match #7 </v>
      </c>
      <c r="E21" s="131" t="str">
        <f>CONCATENATE(Resultate!$G$23," ")</f>
        <v xml:space="preserve">Winner Match #20 </v>
      </c>
      <c r="F21" s="128"/>
      <c r="G21" s="159" t="str">
        <f>CONCATENATE(Resultate!$G$22," ")</f>
        <v xml:space="preserve">Loser Match #20 </v>
      </c>
      <c r="H21" s="128"/>
      <c r="I21" s="26"/>
      <c r="J21" s="114"/>
      <c r="K21" s="11"/>
      <c r="L21" s="11"/>
    </row>
    <row r="22" spans="1:12" ht="9.9499999999999993" customHeight="1" x14ac:dyDescent="0.2">
      <c r="A22" s="106"/>
      <c r="B22" s="132" t="str">
        <f>CONCATENATE("(",Resultate!$H$8," : ",Resultate!$J$8,")")</f>
        <v>( : )</v>
      </c>
      <c r="C22" s="133"/>
      <c r="E22" s="128"/>
      <c r="F22" s="11"/>
      <c r="G22" s="128"/>
      <c r="H22" s="112"/>
      <c r="I22" s="141" t="str">
        <f>CONCATENATE(Resultate!$E$17," ")</f>
        <v xml:space="preserve">Winner Match #11 </v>
      </c>
      <c r="J22" s="20" t="str">
        <f>CONCATENATE("",Resultate!$A$12,"")</f>
        <v>11</v>
      </c>
      <c r="K22" s="11"/>
      <c r="L22" s="11"/>
    </row>
    <row r="23" spans="1:12" ht="9.9499999999999993" customHeight="1" x14ac:dyDescent="0.2">
      <c r="A23" s="12" t="str">
        <f>CONCATENATE("",Resultate!$A$4,"")</f>
        <v>3</v>
      </c>
      <c r="B23" s="125" t="str">
        <f>CONCATENATE(Resultate!$G$8," ")</f>
        <v xml:space="preserve">Winner Match #3 </v>
      </c>
      <c r="C23" s="136"/>
      <c r="E23" s="11"/>
      <c r="F23" s="11"/>
      <c r="G23" s="11"/>
      <c r="H23" s="128"/>
      <c r="I23" s="133"/>
      <c r="J23" s="22" t="str">
        <f>CONCATENATE("(",Resultate!$H$12," : ",Resultate!$J$12,")")</f>
        <v>( : )</v>
      </c>
    </row>
    <row r="24" spans="1:12" ht="9.9499999999999993" customHeight="1" x14ac:dyDescent="0.2">
      <c r="A24" s="108" t="str">
        <f>CONCATENATE("(",Resultate!$H$4," : ",Resultate!$J$4,")")</f>
        <v>( : )</v>
      </c>
      <c r="B24" s="21"/>
      <c r="C24" s="16"/>
      <c r="E24" s="11"/>
      <c r="F24" s="11"/>
      <c r="G24" s="11"/>
      <c r="H24" s="128"/>
      <c r="I24" s="23"/>
      <c r="J24" s="151" t="str">
        <f>CONCATENATE(Resultate!$G$12," ")</f>
        <v xml:space="preserve">Loser Match #7 </v>
      </c>
    </row>
    <row r="25" spans="1:12" ht="9.9499999999999993" customHeight="1" x14ac:dyDescent="0.2">
      <c r="A25" s="109" t="str">
        <f>CONCATENATE(Resultate!$G$4," ")</f>
        <v xml:space="preserve">Seed #6 </v>
      </c>
      <c r="B25" s="14"/>
      <c r="C25" s="16"/>
      <c r="E25" s="14"/>
      <c r="F25" s="160"/>
      <c r="H25" s="161" t="str">
        <f>CONCATENATE(Resultate!$G$19," ")</f>
        <v xml:space="preserve">Winner Match #16 </v>
      </c>
      <c r="I25" s="20" t="str">
        <f>CONCATENATE("",Resultate!$A$17,"")</f>
        <v>16</v>
      </c>
    </row>
    <row r="26" spans="1:12" ht="9.9499999999999993" customHeight="1" x14ac:dyDescent="0.2">
      <c r="A26" s="118"/>
      <c r="B26" s="14"/>
      <c r="C26" s="12" t="str">
        <f>CONCATENATE("",Resultate!$A$15,"")</f>
        <v>14</v>
      </c>
      <c r="D26" s="131" t="str">
        <f>CONCATENATE(Resultate!$E$21," ")</f>
        <v xml:space="preserve">Winner Match #14 </v>
      </c>
      <c r="E26" s="162"/>
      <c r="F26" s="120" t="str">
        <f>CONCATENATE("",Resultate!$A$21,"")</f>
        <v>20</v>
      </c>
      <c r="G26" s="142" t="str">
        <f>CONCATENATE(Resultate!$G$21," ")</f>
        <v xml:space="preserve">Winner Match #18 </v>
      </c>
      <c r="H26" s="115"/>
      <c r="I26" s="22" t="str">
        <f>CONCATENATE("(",Resultate!$H$17," : ",Resultate!$J$17,")")</f>
        <v>( : )</v>
      </c>
      <c r="J26" s="138" t="str">
        <f>CONCATENATE(Resultate!$E$13," ")</f>
        <v xml:space="preserve">Loser Match #1 </v>
      </c>
    </row>
    <row r="27" spans="1:12" ht="9.9499999999999993" customHeight="1" x14ac:dyDescent="0.2">
      <c r="A27" s="33" t="str">
        <f>CONCATENATE(Resultate!$E$5," ")</f>
        <v xml:space="preserve">Seed #7 </v>
      </c>
      <c r="B27" s="14"/>
      <c r="C27" s="13" t="str">
        <f>CONCATENATE("(",Resultate!$H$15," : ",Resultate!$J$15,")")</f>
        <v>( : )</v>
      </c>
      <c r="E27" s="21"/>
      <c r="F27" s="163" t="str">
        <f>CONCATENATE("(",Resultate!$H$21," : ",Resultate!$J$21,")")</f>
        <v>( : )</v>
      </c>
      <c r="G27" s="25"/>
      <c r="H27" s="20" t="str">
        <f>CONCATENATE("",Resultate!$A$19,"")</f>
        <v>18</v>
      </c>
      <c r="I27" s="23"/>
      <c r="J27" s="113"/>
    </row>
    <row r="28" spans="1:12" ht="9.9499999999999993" customHeight="1" x14ac:dyDescent="0.2">
      <c r="A28" s="106"/>
      <c r="B28" s="14"/>
      <c r="C28" s="16"/>
      <c r="E28" s="14"/>
      <c r="H28" s="22" t="str">
        <f>CONCATENATE("(",Resultate!$J$19," : ",Resultate!$H$19,")")</f>
        <v>( : )</v>
      </c>
      <c r="I28" s="146" t="str">
        <f>CONCATENATE(Resultate!$G$17," ")</f>
        <v xml:space="preserve">Winner Match #12 </v>
      </c>
      <c r="J28" s="20" t="str">
        <f>CONCATENATE("",Resultate!$A$13,"")</f>
        <v>12</v>
      </c>
    </row>
    <row r="29" spans="1:12" ht="9.9499999999999993" customHeight="1" x14ac:dyDescent="0.2">
      <c r="A29" s="12" t="str">
        <f>CONCATENATE("",Resultate!$A$5,"")</f>
        <v>4</v>
      </c>
      <c r="B29" s="156" t="str">
        <f>CONCATENATE(Resultate!$E$9," ")</f>
        <v xml:space="preserve">Winner Match #4 </v>
      </c>
      <c r="C29" s="16"/>
      <c r="E29" s="14"/>
      <c r="H29" s="151" t="str">
        <f>CONCATENATE(Resultate!$E$19," ")</f>
        <v xml:space="preserve">Loser Match #13 </v>
      </c>
      <c r="I29" s="149"/>
      <c r="J29" s="22" t="str">
        <f>CONCATENATE("(",Resultate!$H$13," : ",Resultate!$J$13,")")</f>
        <v>( : )</v>
      </c>
    </row>
    <row r="30" spans="1:12" ht="9.9499999999999993" customHeight="1" x14ac:dyDescent="0.2">
      <c r="A30" s="108" t="str">
        <f>CONCATENATE("(",Resultate!$H$5," : ",Resultate!$J$5,")")</f>
        <v>( : )</v>
      </c>
      <c r="B30" s="21"/>
      <c r="C30" s="136"/>
      <c r="E30" s="14"/>
      <c r="F30" s="15" t="s">
        <v>38</v>
      </c>
      <c r="H30" s="128"/>
      <c r="I30" s="26"/>
      <c r="J30" s="151" t="str">
        <f>CONCATENATE(Resultate!$G$13," ")</f>
        <v xml:space="preserve">Loser Match #8 </v>
      </c>
    </row>
    <row r="31" spans="1:12" ht="9.9499999999999993" customHeight="1" x14ac:dyDescent="0.2">
      <c r="A31" s="109" t="str">
        <f>CONCATENATE(Resultate!$G$5," ")</f>
        <v xml:space="preserve">Seed #10 </v>
      </c>
      <c r="B31" s="130" t="str">
        <f>CONCATENATE("",Resultate!$A$9,"")</f>
        <v>8</v>
      </c>
      <c r="C31" s="164" t="str">
        <f>CONCATENATE(Resultate!$G$15," ")</f>
        <v xml:space="preserve">Winner Match #8 </v>
      </c>
      <c r="E31" s="14"/>
      <c r="F31"/>
      <c r="H31" s="128"/>
      <c r="I31" s="128"/>
      <c r="J31" s="128"/>
    </row>
    <row r="32" spans="1:12" ht="9.9499999999999993" customHeight="1" x14ac:dyDescent="0.2">
      <c r="A32" s="118"/>
      <c r="B32" s="132" t="str">
        <f>CONCATENATE("(",Resultate!$H$9," : ",Resultate!$J$9,")")</f>
        <v>( : )</v>
      </c>
      <c r="C32" s="147"/>
      <c r="E32" s="14"/>
      <c r="H32" s="128"/>
      <c r="I32" s="128"/>
      <c r="J32" s="128"/>
    </row>
    <row r="33" spans="1:10" ht="9.9499999999999993" customHeight="1" x14ac:dyDescent="0.2">
      <c r="A33" s="11"/>
      <c r="B33" s="125" t="str">
        <f>CONCATENATE(Resultate!$G$9," ")</f>
        <v xml:space="preserve">Seed #2 </v>
      </c>
      <c r="C33" s="165"/>
      <c r="D33" s="11"/>
      <c r="E33" s="14"/>
      <c r="H33" s="128"/>
      <c r="I33" s="128"/>
      <c r="J33" s="128"/>
    </row>
    <row r="34" spans="1:10" ht="9.9499999999999993" customHeight="1" x14ac:dyDescent="0.2">
      <c r="I34" s="11"/>
      <c r="J34" s="128"/>
    </row>
  </sheetData>
  <sheetProtection formatCells="0" formatColumns="0" formatRows="0" selectLockedCells="1"/>
  <phoneticPr fontId="0" type="noConversion"/>
  <printOptions horizontalCentered="1" verticalCentered="1"/>
  <pageMargins left="0.39370078740157483" right="0.39370078740157483" top="0.27559055118110237" bottom="0.39370078740157483" header="0.51181102362204722" footer="0.27559055118110237"/>
  <pageSetup paperSize="9" scale="120" orientation="landscape" horizontalDpi="300" verticalDpi="300" r:id="rId1"/>
  <headerFooter alignWithMargins="0">
    <oddHeader>&amp;C&amp;16Tableau DE 12 Teams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6"/>
  <sheetViews>
    <sheetView workbookViewId="0">
      <selection activeCell="B18" sqref="B18"/>
    </sheetView>
  </sheetViews>
  <sheetFormatPr baseColWidth="10" defaultColWidth="8.7109375" defaultRowHeight="12.75" x14ac:dyDescent="0.2"/>
  <cols>
    <col min="1" max="1" width="3" style="4" customWidth="1"/>
    <col min="2" max="2" width="19.5703125" customWidth="1"/>
    <col min="3" max="3" width="32" customWidth="1"/>
    <col min="4" max="4" width="21" customWidth="1"/>
  </cols>
  <sheetData>
    <row r="1" spans="1:5" ht="39" customHeight="1" x14ac:dyDescent="0.2">
      <c r="A1" s="42" t="s">
        <v>34</v>
      </c>
      <c r="B1" s="37" t="s">
        <v>23</v>
      </c>
      <c r="C1" s="37" t="s">
        <v>33</v>
      </c>
      <c r="D1" s="38" t="s">
        <v>28</v>
      </c>
      <c r="E1" s="7"/>
    </row>
    <row r="2" spans="1:5" ht="15.75" customHeight="1" x14ac:dyDescent="0.2">
      <c r="A2" s="77">
        <v>1</v>
      </c>
      <c r="B2" s="2" t="str">
        <f>IF(Resultate!$H$23=Resultate!$J$23,"1. Rang",IF(Resultate!$H$23&gt;Resultate!$J$23,Resultate!$E$23,Resultate!$G$23))</f>
        <v>1. Rang</v>
      </c>
      <c r="C2" s="2" t="str">
        <f>IF(B2="1. Rang","mal schauen",VLOOKUP(B2,Anmeldung!$L$2:$M$13,2,FALSE))</f>
        <v>mal schauen</v>
      </c>
      <c r="D2" s="39" t="str">
        <f>IF(B2="1. Rang","zu Hause",VLOOKUP(B2,Anmeldung!$I$2:$J$13,2,FALSE))</f>
        <v>zu Hause</v>
      </c>
      <c r="E2" s="7"/>
    </row>
    <row r="3" spans="1:5" ht="15.75" customHeight="1" x14ac:dyDescent="0.2">
      <c r="A3" s="77">
        <f>SUM(A2,1)</f>
        <v>2</v>
      </c>
      <c r="B3" s="2" t="str">
        <f>IF(Resultate!$H$23=Resultate!$J$23,"2. Rang",IF(Resultate!$H$23&lt;Resultate!$J$23,Resultate!$E$23,Resultate!$G$23))</f>
        <v>2. Rang</v>
      </c>
      <c r="C3" s="2" t="str">
        <f>IF(B3="2. Rang","mal schauen",VLOOKUP(B3,Anmeldung!$L$2:$M$13,2,FALSE))</f>
        <v>mal schauen</v>
      </c>
      <c r="D3" s="39" t="str">
        <f>IF(B3="2. Rang","zu Hause",VLOOKUP(B3,Anmeldung!$I$2:$J$13,2,FALSE))</f>
        <v>zu Hause</v>
      </c>
      <c r="E3" s="7"/>
    </row>
    <row r="4" spans="1:5" ht="15.75" customHeight="1" x14ac:dyDescent="0.2">
      <c r="A4" s="77">
        <f>SUM(A3,1)</f>
        <v>3</v>
      </c>
      <c r="B4" s="2" t="str">
        <f>IF(Resultate!$H$22=Resultate!$J$22,"3. Rang",IF(Resultate!$H$22&gt;Resultate!$J$22,Resultate!$E$22,Resultate!$G$22))</f>
        <v>3. Rang</v>
      </c>
      <c r="C4" s="2" t="str">
        <f>IF(B4="3. Rang","mal schauen",VLOOKUP(B4,Anmeldung!$L$2:$M$13,2,FALSE))</f>
        <v>mal schauen</v>
      </c>
      <c r="D4" s="39" t="str">
        <f>IF(B4="3. Rang","zu Hause",VLOOKUP(B4,Anmeldung!$I$2:$J$13,2,FALSE))</f>
        <v>zu Hause</v>
      </c>
      <c r="E4" s="7"/>
    </row>
    <row r="5" spans="1:5" ht="15.75" customHeight="1" x14ac:dyDescent="0.2">
      <c r="A5" s="77">
        <f>SUM(A4,1)</f>
        <v>4</v>
      </c>
      <c r="B5" s="2" t="str">
        <f>IF(Resultate!$H$22=Resultate!$J$22,"4. Rang",IF(Resultate!$H$22&lt;Resultate!$J$22,Resultate!$E$22,Resultate!$G$22))</f>
        <v>4. Rang</v>
      </c>
      <c r="C5" s="2" t="str">
        <f>IF(B5="4. Rang","mal schauen",VLOOKUP(B5,Anmeldung!$L$2:$M$13,2,FALSE))</f>
        <v>mal schauen</v>
      </c>
      <c r="D5" s="39" t="str">
        <f>IF(B5="4. Rang","zu Hause",VLOOKUP(B5,Anmeldung!$I$2:$J$13,2,FALSE))</f>
        <v>zu Hause</v>
      </c>
      <c r="E5" s="7"/>
    </row>
    <row r="6" spans="1:5" ht="15.75" customHeight="1" x14ac:dyDescent="0.2">
      <c r="A6" s="77">
        <f>SUM(A5,1)</f>
        <v>5</v>
      </c>
      <c r="B6" s="2" t="str">
        <f>IF(Resultate!$H$18=Resultate!$J$18,"5. Rang",IF(Resultate!$H$18&lt;Resultate!$J$18,Resultate!$E$18,Resultate!$G$18))</f>
        <v>5. Rang</v>
      </c>
      <c r="C6" s="2" t="str">
        <f>IF(B6="5. Rang","mal schauen",VLOOKUP(B6,Anmeldung!$L$2:$M$13,2,FALSE))</f>
        <v>mal schauen</v>
      </c>
      <c r="D6" s="39" t="str">
        <f>IF(B6="5. Rang","zu Hause",VLOOKUP(B6,Anmeldung!$I$2:$J$13,2,FALSE))</f>
        <v>zu Hause</v>
      </c>
      <c r="E6" s="7"/>
    </row>
    <row r="7" spans="1:5" ht="15.75" customHeight="1" x14ac:dyDescent="0.2">
      <c r="A7" s="77">
        <v>5</v>
      </c>
      <c r="B7" s="2" t="str">
        <f>IF(Resultate!$H$19=Resultate!$J$19,"5. Rang",IF(Resultate!$H$19&lt;Resultate!$J$19,Resultate!$E$19,Resultate!$G$19))</f>
        <v>5. Rang</v>
      </c>
      <c r="C7" s="2" t="str">
        <f>IF(B7="5. Rang","mal schauen",VLOOKUP(B7,Anmeldung!$L$2:$M$13,2,FALSE))</f>
        <v>mal schauen</v>
      </c>
      <c r="D7" s="39" t="str">
        <f>IF(B7="5. Rang","zu Hause",VLOOKUP(B7,Anmeldung!$I$2:$J$13,2,FALSE))</f>
        <v>zu Hause</v>
      </c>
      <c r="E7" s="7"/>
    </row>
    <row r="8" spans="1:5" ht="15.75" customHeight="1" x14ac:dyDescent="0.2">
      <c r="A8" s="77">
        <v>7</v>
      </c>
      <c r="B8" s="2" t="str">
        <f>IF(Resultate!$H$16=Resultate!$J$16,"7. Rang",IF(Resultate!$H$16&lt;Resultate!$J$16,Resultate!$E$16,Resultate!$G$16))</f>
        <v>7. Rang</v>
      </c>
      <c r="C8" s="2" t="str">
        <f>IF(B8="7. Rang","mal schauen",VLOOKUP(B8,Anmeldung!$L$2:$M$13,2,FALSE))</f>
        <v>mal schauen</v>
      </c>
      <c r="D8" s="39" t="str">
        <f>IF(B8="7. Rang","zu Hause",VLOOKUP(B8,Anmeldung!$I$2:$J$13,2,FALSE))</f>
        <v>zu Hause</v>
      </c>
      <c r="E8" s="7"/>
    </row>
    <row r="9" spans="1:5" ht="15.75" customHeight="1" x14ac:dyDescent="0.2">
      <c r="A9" s="77">
        <v>7</v>
      </c>
      <c r="B9" s="2" t="str">
        <f>IF(Resultate!$H$17=Resultate!$J$17,"7. Rang",IF(Resultate!$H$17&lt;Resultate!$J$17,Resultate!$E$17,Resultate!$G$17))</f>
        <v>7. Rang</v>
      </c>
      <c r="C9" s="2" t="str">
        <f>IF(B9="7. Rang","mal schauen",VLOOKUP(B9,Anmeldung!$L$2:$M$13,2,FALSE))</f>
        <v>mal schauen</v>
      </c>
      <c r="D9" s="39" t="str">
        <f>IF(B9="7. Rang","zu Hause",VLOOKUP(B9,Anmeldung!$I$2:$J$13,2,FALSE))</f>
        <v>zu Hause</v>
      </c>
      <c r="E9" s="7"/>
    </row>
    <row r="10" spans="1:5" ht="15.75" customHeight="1" x14ac:dyDescent="0.2">
      <c r="A10" s="77">
        <v>9</v>
      </c>
      <c r="B10" s="2" t="str">
        <f>IF(Resultate!$H$10=Resultate!$J$10,"9. Rang",IF(Resultate!$H$10&lt;Resultate!$J$10,Resultate!$E$10,Resultate!$G$10))</f>
        <v>9. Rang</v>
      </c>
      <c r="C10" s="2" t="str">
        <f>IF(B10="9. Rang","mal schauen",VLOOKUP(B10,Anmeldung!$L$2:$M$13,2,FALSE))</f>
        <v>mal schauen</v>
      </c>
      <c r="D10" s="39" t="str">
        <f>IF(B10="9. Rang","zu Hause",VLOOKUP(B10,Anmeldung!$I$2:$J$13,2,FALSE))</f>
        <v>zu Hause</v>
      </c>
      <c r="E10" s="7"/>
    </row>
    <row r="11" spans="1:5" ht="15.75" customHeight="1" x14ac:dyDescent="0.2">
      <c r="A11" s="77">
        <v>9</v>
      </c>
      <c r="B11" s="2" t="str">
        <f>IF(Resultate!$H$11=Resultate!$J$11,"9. Rang",IF(Resultate!$H$11&gt;Resultate!$J$11,Resultate!$G$11,Resultate!$E$11))</f>
        <v>9. Rang</v>
      </c>
      <c r="C11" s="2" t="str">
        <f>IF(B11="9. Rang","mal schauen",VLOOKUP(B11,Anmeldung!$L$2:$M$13,2,FALSE))</f>
        <v>mal schauen</v>
      </c>
      <c r="D11" s="39" t="str">
        <f>IF(B11="9. Rang","zu Hause",VLOOKUP(B11,Anmeldung!$I$2:$J$13,2,FALSE))</f>
        <v>zu Hause</v>
      </c>
      <c r="E11" s="7"/>
    </row>
    <row r="12" spans="1:5" ht="15.75" customHeight="1" x14ac:dyDescent="0.2">
      <c r="A12" s="77">
        <v>9</v>
      </c>
      <c r="B12" s="2" t="str">
        <f>IF(Resultate!$H$12=Resultate!$J$12,"9. Rang",IF(Resultate!$H$12&gt;Resultate!$J$12,Resultate!$G$12,Resultate!$E$12))</f>
        <v>9. Rang</v>
      </c>
      <c r="C12" s="2" t="str">
        <f>IF(B12="9. Rang","mal schauen",VLOOKUP(B12,Anmeldung!$L$2:$M$13,2,FALSE))</f>
        <v>mal schauen</v>
      </c>
      <c r="D12" s="39" t="str">
        <f>IF(B12="9. Rang","zu Hause",VLOOKUP(B12,Anmeldung!$I$2:$J$13,2,FALSE))</f>
        <v>zu Hause</v>
      </c>
      <c r="E12" s="7"/>
    </row>
    <row r="13" spans="1:5" ht="15.75" customHeight="1" thickBot="1" x14ac:dyDescent="0.25">
      <c r="A13" s="78">
        <v>9</v>
      </c>
      <c r="B13" s="40" t="str">
        <f>IF(Resultate!$H$13=Resultate!$J$13,"9. Rang",IF(Resultate!$H$13&gt;Resultate!$J$13,Resultate!$G$13,Resultate!$E$13))</f>
        <v>9. Rang</v>
      </c>
      <c r="C13" s="40" t="str">
        <f>IF(B13="9. Rang","mal schauen",VLOOKUP(B13,Anmeldung!$L$2:$M$13,2,FALSE))</f>
        <v>mal schauen</v>
      </c>
      <c r="D13" s="41" t="str">
        <f>IF(B13="9. Rang","zu Hause",VLOOKUP(B13,Anmeldung!$I$2:$J$13,2,FALSE))</f>
        <v>zu Hause</v>
      </c>
      <c r="E13" s="7"/>
    </row>
    <row r="14" spans="1:5" x14ac:dyDescent="0.2">
      <c r="A14" s="8"/>
      <c r="B14" s="7"/>
      <c r="C14" s="7"/>
      <c r="D14" s="7"/>
      <c r="E14" s="7"/>
    </row>
    <row r="15" spans="1:5" x14ac:dyDescent="0.2">
      <c r="A15" s="79" t="s">
        <v>36</v>
      </c>
      <c r="B15" s="7"/>
      <c r="C15" s="7"/>
      <c r="D15" s="7"/>
      <c r="E15" s="7"/>
    </row>
    <row r="16" spans="1:5" x14ac:dyDescent="0.2">
      <c r="A16" s="8"/>
      <c r="B16" s="7"/>
      <c r="C16" s="7"/>
      <c r="D16" s="7"/>
      <c r="E16" s="7"/>
    </row>
  </sheetData>
  <sheetProtection password="CCA4" sheet="1" objects="1" scenarios="1" formatCells="0" formatColumns="0" formatRows="0" selectLockedCells="1"/>
  <phoneticPr fontId="0" type="noConversion"/>
  <printOptions horizontalCentered="1" gridLines="1" gridLinesSet="0"/>
  <pageMargins left="0.74803149606299213" right="0.74803149606299213" top="1.4566929133858268" bottom="0.98425196850393704" header="0.51181102362204722" footer="0.51181102362204722"/>
  <pageSetup paperSize="9" scale="140" orientation="landscape" horizontalDpi="300" verticalDpi="300" r:id="rId1"/>
  <headerFooter alignWithMargins="0">
    <oddHeader>&amp;L&amp;F
&amp;D&amp;C&amp;"Arial,Fett"&amp;12Schlussrangliste DE 12 Teams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Anmeldung</vt:lpstr>
      <vt:lpstr>Resultate</vt:lpstr>
      <vt:lpstr>Tableau</vt:lpstr>
      <vt:lpstr>Rangliste</vt:lpstr>
      <vt:lpstr>Anmeldung!Druckbereich</vt:lpstr>
      <vt:lpstr>Rangliste!Druckbereich</vt:lpstr>
      <vt:lpstr>Resultate!Druckbereich</vt:lpstr>
      <vt:lpstr>Tableau!Druckbereich</vt:lpstr>
      <vt:lpstr>Resultate!Drucktitel</vt:lpstr>
      <vt:lpstr>Anmeldung!fillPlayers</vt:lpstr>
      <vt:lpstr>Anmeldung!fillPlayers_1</vt:lpstr>
      <vt:lpstr>Anmeldung!fillPlayers_10</vt:lpstr>
      <vt:lpstr>Anmeldung!fillPlayers_11</vt:lpstr>
      <vt:lpstr>Anmeldung!fillPlayers_2</vt:lpstr>
      <vt:lpstr>Anmeldung!fillPlayers_3</vt:lpstr>
      <vt:lpstr>Anmeldung!fillPlayers_4</vt:lpstr>
      <vt:lpstr>Anmeldung!fillPlayers_5</vt:lpstr>
      <vt:lpstr>Anmeldung!fillPlayers_6</vt:lpstr>
      <vt:lpstr>Anmeldung!fillPlayers_7</vt:lpstr>
      <vt:lpstr>Anmeldung!fillPlayers_8</vt:lpstr>
      <vt:lpstr>Anmeldung!fillPlayers_9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Geschäftsstelle RVZ-Beach</dc:creator>
  <cp:lastModifiedBy>Tina Schläppi</cp:lastModifiedBy>
  <cp:lastPrinted>2020-04-03T08:02:03Z</cp:lastPrinted>
  <dcterms:created xsi:type="dcterms:W3CDTF">2005-06-20T09:17:43Z</dcterms:created>
  <dcterms:modified xsi:type="dcterms:W3CDTF">2020-04-03T08:02:14Z</dcterms:modified>
</cp:coreProperties>
</file>