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'Anmeldung'!$A$1:$M$9</definedName>
    <definedName name="_xlnm.Print_Area" localSheetId="3">'Rangliste'!$A$1:$D$9</definedName>
    <definedName name="_xlnm.Print_Area" localSheetId="1">'Resultate'!$A$1:$K$15</definedName>
    <definedName name="_xlnm.Print_Area" localSheetId="2">'Tableau'!$A$1:$I$33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'Anmeldung'!$B$2:$M$9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'Anmeldung'!$B$2:$J$15</definedName>
    <definedName name="fillPlayers_6" localSheetId="0">'Anmeldung'!$B$2:$J$10</definedName>
    <definedName name="fillPlayers_7" localSheetId="0">'Anmeldung'!$B$2:$K$9</definedName>
    <definedName name="fillPlayers_8" localSheetId="0">'Anmeldung'!$B$2:$M$9</definedName>
    <definedName name="fillPlayers_9" localSheetId="0">'Anmeldung'!$B$2:$M$9</definedName>
  </definedNames>
  <calcPr fullCalcOnLoad="1"/>
</workbook>
</file>

<file path=xl/sharedStrings.xml><?xml version="1.0" encoding="utf-8"?>
<sst xmlns="http://schemas.openxmlformats.org/spreadsheetml/2006/main" count="120" uniqueCount="42">
  <si>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</si>
  <si>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</si>
  <si>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</si>
  <si>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</si>
  <si>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</si>
  <si>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</si>
  <si>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</si>
  <si>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</si>
  <si>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</si>
  <si>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</si>
  <si>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</si>
  <si>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</si>
  <si>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</si>
  <si>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</si>
  <si>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</si>
  <si>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</si>
  <si>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</si>
  <si>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</si>
  <si>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</si>
  <si>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</si>
  <si>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</si>
  <si>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</si>
  <si>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</si>
  <si>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</si>
  <si>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</si>
  <si>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Semifinals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</si>
  <si>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</si>
  <si>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</si>
  <si>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</si>
  <si>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</si>
  <si>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</si>
  <si>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</si>
  <si>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</si>
  <si>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</si>
  <si>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</si>
  <si>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</si>
  <si>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</si>
  <si>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</si>
  <si>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</si>
  <si>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</si>
  <si>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BC</t>
  </si>
  <si>
    <t>Shirt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</si>
</sst>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h:mm"/>
    <numFmt numFmtId="203" formatCode="0.0"/>
    <numFmt numFmtId="204" formatCode="hh:mm:ss;@"/>
  </numFmts>
  <fonts count="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7" fontId="1" fillId="0" borderId="3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/>
    </xf>
    <xf numFmtId="37" fontId="4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1" fillId="0" borderId="6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7" fontId="3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7" fontId="1" fillId="0" borderId="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37" fontId="1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7" fontId="4" fillId="2" borderId="8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37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 textRotation="90" wrapText="1"/>
    </xf>
    <xf numFmtId="0" fontId="1" fillId="0" borderId="19" xfId="0" applyFont="1" applyFill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1" fillId="0" borderId="26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7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1" fillId="0" borderId="28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 applyProtection="1">
      <alignment horizontal="centerContinuous" vertical="center"/>
      <protection/>
    </xf>
    <xf numFmtId="0" fontId="1" fillId="0" borderId="30" xfId="0" applyFont="1" applyBorder="1" applyAlignment="1" applyProtection="1">
      <alignment horizontal="centerContinuous" vertical="center"/>
      <protection/>
    </xf>
    <xf numFmtId="0" fontId="1" fillId="0" borderId="31" xfId="0" applyFont="1" applyBorder="1" applyAlignment="1" applyProtection="1">
      <alignment horizontal="centerContinuous" vertical="center"/>
      <protection/>
    </xf>
    <xf numFmtId="0" fontId="1" fillId="0" borderId="32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202" fontId="2" fillId="0" borderId="34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202" fontId="2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202" fontId="2" fillId="0" borderId="39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202" fontId="2" fillId="0" borderId="42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202" fontId="0" fillId="4" borderId="2" xfId="0" applyNumberForma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202" fontId="0" fillId="4" borderId="16" xfId="0" applyNumberForma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202" fontId="0" fillId="4" borderId="11" xfId="0" applyNumberForma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202" fontId="0" fillId="4" borderId="41" xfId="0" applyNumberForma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202" fontId="0" fillId="4" borderId="20" xfId="0" applyNumberForma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20" fontId="2" fillId="4" borderId="33" xfId="0" applyNumberFormat="1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20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20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2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20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342900</xdr:colOff>
      <xdr:row>8</xdr:row>
      <xdr:rowOff>9525</xdr:rowOff>
    </xdr:from>
    <xdr:to>
      <xdr:col>4</xdr:col>
      <xdr:colOff>342900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210050" y="1228725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21</xdr:row>
      <xdr:rowOff>19050</xdr:rowOff>
    </xdr:from>
    <xdr:to>
      <xdr:col>4</xdr:col>
      <xdr:colOff>352425</xdr:colOff>
      <xdr:row>25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219575" y="3219450"/>
          <a:ext cx="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15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99" customWidth="1"/>
    <col min="2" max="2" width="13.8515625" style="100" customWidth="1"/>
    <col min="3" max="3" width="11.28125" style="100" customWidth="1"/>
    <col min="4" max="4" width="7.00390625" style="101" customWidth="1"/>
    <col min="5" max="5" width="2.8515625" style="101" customWidth="1"/>
    <col min="6" max="6" width="16.8515625" style="100" customWidth="1"/>
    <col min="7" max="7" width="12.140625" style="100" customWidth="1"/>
    <col min="8" max="8" width="6.28125" style="101" customWidth="1"/>
    <col min="9" max="9" width="2.8515625" style="101" customWidth="1"/>
    <col min="10" max="10" width="4.421875" style="101" customWidth="1"/>
    <col min="11" max="11" width="23.57421875" style="101" bestFit="1" customWidth="1"/>
    <col min="12" max="12" width="18.57421875" style="99" customWidth="1"/>
    <col min="13" max="13" width="4.28125" style="99" customWidth="1"/>
    <col min="14" max="15" width="14.57421875" style="101" hidden="1" customWidth="1"/>
    <col min="16" max="16384" width="8.7109375" style="101" customWidth="1"/>
  </cols>
  <sheetData>
    <row r="1" spans="1:15" s="92" customFormat="1" ht="43.5" customHeight="1" thickBot="1" thickTop="1">
      <c r="A1" s="86" t="s">
        <v>0</v>
      </c>
      <c r="B1" s="106" t="s">
        <v>27</v>
      </c>
      <c r="C1" s="106" t="s">
        <v>29</v>
      </c>
      <c r="D1" s="87" t="s">
        <v>40</v>
      </c>
      <c r="E1" s="87" t="s">
        <v>41</v>
      </c>
      <c r="F1" s="106" t="s">
        <v>28</v>
      </c>
      <c r="G1" s="106" t="s">
        <v>29</v>
      </c>
      <c r="H1" s="87" t="s">
        <v>40</v>
      </c>
      <c r="I1" s="87" t="s">
        <v>41</v>
      </c>
      <c r="J1" s="87" t="s">
        <v>30</v>
      </c>
      <c r="K1" s="88" t="s">
        <v>2</v>
      </c>
      <c r="L1" s="107" t="s">
        <v>31</v>
      </c>
      <c r="M1" s="89" t="s">
        <v>1</v>
      </c>
      <c r="N1" s="90" t="s">
        <v>34</v>
      </c>
      <c r="O1" s="91" t="s">
        <v>35</v>
      </c>
    </row>
    <row r="2" spans="1:15" s="96" customFormat="1" ht="13.5" customHeight="1" thickTop="1">
      <c r="A2" s="93">
        <v>1</v>
      </c>
      <c r="B2" s="75"/>
      <c r="C2" s="78"/>
      <c r="D2" s="1"/>
      <c r="E2" s="1"/>
      <c r="F2" s="75"/>
      <c r="G2" s="78"/>
      <c r="H2" s="1"/>
      <c r="I2" s="1"/>
      <c r="J2" s="1"/>
      <c r="K2" s="94" t="str">
        <f>CONCATENATE($B$2," / ",$F$2)</f>
        <v> / </v>
      </c>
      <c r="L2" s="78"/>
      <c r="M2" s="77"/>
      <c r="N2" s="94" t="str">
        <f>CONCATENATE($B$2," / ",$F$2)</f>
        <v> / </v>
      </c>
      <c r="O2" s="95" t="str">
        <f>CONCATENATE($C$2," ",$B$2," / ",$G$2," ",$F$2)</f>
        <v>  /  </v>
      </c>
    </row>
    <row r="3" spans="1:15" s="96" customFormat="1" ht="13.5" customHeight="1">
      <c r="A3" s="97">
        <v>2</v>
      </c>
      <c r="B3" s="76"/>
      <c r="C3" s="79"/>
      <c r="D3" s="3"/>
      <c r="E3" s="3"/>
      <c r="F3" s="76"/>
      <c r="G3" s="79"/>
      <c r="H3" s="3"/>
      <c r="I3" s="3"/>
      <c r="J3" s="3"/>
      <c r="K3" s="98" t="str">
        <f>CONCATENATE($B$3," / ",$F$3)</f>
        <v> / </v>
      </c>
      <c r="L3" s="79"/>
      <c r="M3" s="77"/>
      <c r="N3" s="98" t="str">
        <f>CONCATENATE($B$3," / ",$F$3)</f>
        <v> / </v>
      </c>
      <c r="O3" s="95" t="str">
        <f>CONCATENATE($C$3," ",$B$3," / ",$G$3," ",$F$3)</f>
        <v>  /  </v>
      </c>
    </row>
    <row r="4" spans="1:15" s="96" customFormat="1" ht="13.5" customHeight="1">
      <c r="A4" s="97">
        <v>3</v>
      </c>
      <c r="B4" s="76"/>
      <c r="C4" s="79"/>
      <c r="D4" s="3"/>
      <c r="E4" s="3"/>
      <c r="F4" s="76"/>
      <c r="G4" s="79"/>
      <c r="H4" s="3"/>
      <c r="I4" s="3"/>
      <c r="J4" s="3"/>
      <c r="K4" s="98" t="str">
        <f>CONCATENATE($B$4," / ",$F$4)</f>
        <v> / </v>
      </c>
      <c r="L4" s="79"/>
      <c r="M4" s="77"/>
      <c r="N4" s="98" t="str">
        <f>CONCATENATE($B$4," / ",$F$4)</f>
        <v> / </v>
      </c>
      <c r="O4" s="95" t="str">
        <f>CONCATENATE($C$4," ",$B$4," / ",$G$4," ",$F$4)</f>
        <v>  /  </v>
      </c>
    </row>
    <row r="5" spans="1:15" s="96" customFormat="1" ht="13.5" customHeight="1">
      <c r="A5" s="97">
        <v>4</v>
      </c>
      <c r="B5" s="76"/>
      <c r="C5" s="79"/>
      <c r="D5" s="3"/>
      <c r="E5" s="3"/>
      <c r="F5" s="76"/>
      <c r="G5" s="79"/>
      <c r="H5" s="3"/>
      <c r="I5" s="3"/>
      <c r="J5" s="3"/>
      <c r="K5" s="98" t="str">
        <f>CONCATENATE($B$5," / ",$F$5)</f>
        <v> / </v>
      </c>
      <c r="L5" s="79"/>
      <c r="M5" s="77"/>
      <c r="N5" s="98" t="str">
        <f>CONCATENATE($B$5," / ",$F$5)</f>
        <v> / </v>
      </c>
      <c r="O5" s="95" t="str">
        <f>CONCATENATE($C$5," ",$B$5," / ",$G$5," ",$F$5)</f>
        <v>  /  </v>
      </c>
    </row>
    <row r="6" spans="1:15" s="96" customFormat="1" ht="13.5" customHeight="1">
      <c r="A6" s="97">
        <v>5</v>
      </c>
      <c r="B6" s="76"/>
      <c r="C6" s="79"/>
      <c r="D6" s="3"/>
      <c r="E6" s="3"/>
      <c r="F6" s="76"/>
      <c r="G6" s="79"/>
      <c r="H6" s="3"/>
      <c r="I6" s="3"/>
      <c r="J6" s="3"/>
      <c r="K6" s="98" t="str">
        <f>CONCATENATE($B$6," / ",$F$6)</f>
        <v> / </v>
      </c>
      <c r="L6" s="79"/>
      <c r="M6" s="77"/>
      <c r="N6" s="98" t="str">
        <f>CONCATENATE($B$6," / ",$F$6)</f>
        <v> / </v>
      </c>
      <c r="O6" s="95" t="str">
        <f>CONCATENATE($C$6," ",$B$6," / ",$G$6," ",$F$6)</f>
        <v>  /  </v>
      </c>
    </row>
    <row r="7" spans="1:15" s="96" customFormat="1" ht="13.5" customHeight="1">
      <c r="A7" s="97">
        <v>6</v>
      </c>
      <c r="B7" s="76"/>
      <c r="C7" s="79"/>
      <c r="D7" s="3"/>
      <c r="E7" s="3"/>
      <c r="F7" s="76"/>
      <c r="G7" s="79"/>
      <c r="H7" s="3"/>
      <c r="I7" s="3"/>
      <c r="J7" s="3"/>
      <c r="K7" s="98" t="str">
        <f>CONCATENATE($B$7," / ",$F$7)</f>
        <v> / </v>
      </c>
      <c r="L7" s="79"/>
      <c r="M7" s="77"/>
      <c r="N7" s="98" t="str">
        <f>CONCATENATE($B$7," / ",$F$7)</f>
        <v> / </v>
      </c>
      <c r="O7" s="95" t="str">
        <f>CONCATENATE($C$7," ",$B$7," / ",$G$7," ",$F$7)</f>
        <v>  /  </v>
      </c>
    </row>
    <row r="8" spans="1:15" s="96" customFormat="1" ht="13.5" customHeight="1">
      <c r="A8" s="97">
        <v>7</v>
      </c>
      <c r="B8" s="76"/>
      <c r="C8" s="79"/>
      <c r="D8" s="3"/>
      <c r="E8" s="3"/>
      <c r="F8" s="76"/>
      <c r="G8" s="79"/>
      <c r="H8" s="3"/>
      <c r="I8" s="3"/>
      <c r="J8" s="3"/>
      <c r="K8" s="98" t="str">
        <f>CONCATENATE($B$8," / ",$F$8)</f>
        <v> / </v>
      </c>
      <c r="L8" s="79"/>
      <c r="M8" s="77"/>
      <c r="N8" s="98" t="str">
        <f>CONCATENATE($B$8," / ",$F$8)</f>
        <v> / </v>
      </c>
      <c r="O8" s="95" t="str">
        <f>CONCATENATE($C$8," ",$B$8," / ",$G$8," ",$F$8)</f>
        <v>  /  </v>
      </c>
    </row>
    <row r="9" spans="1:15" s="96" customFormat="1" ht="13.5" customHeight="1">
      <c r="A9" s="97">
        <v>8</v>
      </c>
      <c r="B9" s="76"/>
      <c r="C9" s="79"/>
      <c r="D9" s="3"/>
      <c r="E9" s="3"/>
      <c r="F9" s="76"/>
      <c r="G9" s="79"/>
      <c r="H9" s="3"/>
      <c r="I9" s="3"/>
      <c r="J9" s="3"/>
      <c r="K9" s="98" t="str">
        <f>CONCATENATE($B$9," / ",$F$9)</f>
        <v> / </v>
      </c>
      <c r="L9" s="79"/>
      <c r="M9" s="77"/>
      <c r="N9" s="98" t="str">
        <f>CONCATENATE($B$9," / ",$F$9)</f>
        <v> / </v>
      </c>
      <c r="O9" s="95" t="str">
        <f>CONCATENATE($C$9," ",$B$9," / ",$G$9," ",$F$9)</f>
        <v>  /  </v>
      </c>
    </row>
    <row r="11" spans="1:12" ht="12.75">
      <c r="A11" s="102" t="s">
        <v>32</v>
      </c>
      <c r="B11" s="103"/>
      <c r="D11" s="104" t="s">
        <v>33</v>
      </c>
      <c r="E11" s="104"/>
      <c r="F11" s="105"/>
      <c r="I11" s="104"/>
      <c r="L11" s="101"/>
    </row>
    <row r="12" ht="12.75">
      <c r="L12" s="101"/>
    </row>
    <row r="13" ht="12.75">
      <c r="L13" s="101"/>
    </row>
    <row r="14" ht="12.75">
      <c r="L14" s="101"/>
    </row>
    <row r="15" ht="12.75">
      <c r="L15" s="101"/>
    </row>
  </sheetData>
  <sheetProtection password="CCA4" sheet="1" objects="1" scenarios="1"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
&amp;D&amp;C&amp;16Setzliste DE 8 Teams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X15"/>
  <sheetViews>
    <sheetView zoomScale="75" zoomScaleNormal="75" workbookViewId="0" topLeftCell="A1">
      <selection activeCell="D8" sqref="D8"/>
    </sheetView>
  </sheetViews>
  <sheetFormatPr defaultColWidth="11.421875" defaultRowHeight="12.75"/>
  <cols>
    <col min="1" max="3" width="4.7109375" style="143" customWidth="1"/>
    <col min="4" max="4" width="7.140625" style="143" bestFit="1" customWidth="1"/>
    <col min="5" max="5" width="29.421875" style="143" customWidth="1"/>
    <col min="6" max="6" width="3.57421875" style="143" customWidth="1"/>
    <col min="7" max="7" width="29.421875" style="143" customWidth="1"/>
    <col min="8" max="10" width="3.8515625" style="143" customWidth="1"/>
    <col min="11" max="11" width="6.140625" style="143" customWidth="1"/>
    <col min="12" max="20" width="3.8515625" style="143" customWidth="1"/>
    <col min="21" max="16384" width="9.140625" style="119" customWidth="1"/>
  </cols>
  <sheetData>
    <row r="1" spans="1:22" ht="64.5" customHeight="1" thickBot="1" thickTop="1">
      <c r="A1" s="108" t="s">
        <v>3</v>
      </c>
      <c r="B1" s="109" t="s">
        <v>4</v>
      </c>
      <c r="C1" s="109" t="s">
        <v>5</v>
      </c>
      <c r="D1" s="109" t="s">
        <v>38</v>
      </c>
      <c r="E1" s="110" t="s">
        <v>6</v>
      </c>
      <c r="F1" s="110" t="s">
        <v>7</v>
      </c>
      <c r="G1" s="110" t="s">
        <v>8</v>
      </c>
      <c r="H1" s="111" t="s">
        <v>9</v>
      </c>
      <c r="I1" s="112"/>
      <c r="J1" s="113"/>
      <c r="K1" s="114" t="s">
        <v>10</v>
      </c>
      <c r="L1" s="115" t="s">
        <v>11</v>
      </c>
      <c r="M1" s="116"/>
      <c r="N1" s="117"/>
      <c r="O1" s="115" t="s">
        <v>12</v>
      </c>
      <c r="P1" s="116"/>
      <c r="Q1" s="117"/>
      <c r="R1" s="115" t="s">
        <v>13</v>
      </c>
      <c r="S1" s="116"/>
      <c r="T1" s="117"/>
      <c r="U1" s="118" t="s">
        <v>14</v>
      </c>
      <c r="V1" s="118" t="s">
        <v>15</v>
      </c>
    </row>
    <row r="2" spans="1:24" ht="18" customHeight="1" thickTop="1">
      <c r="A2" s="120">
        <v>1</v>
      </c>
      <c r="B2" s="121" t="s">
        <v>16</v>
      </c>
      <c r="C2" s="179">
        <v>1</v>
      </c>
      <c r="D2" s="180">
        <v>0.375</v>
      </c>
      <c r="E2" s="122" t="str">
        <f>IF(Anmeldung!$K$2=" / ",CONCATENATE("Seed #",Anmeldung!$A$2),Anmeldung!$K$2)</f>
        <v>Seed #1</v>
      </c>
      <c r="F2" s="122" t="s">
        <v>7</v>
      </c>
      <c r="G2" s="122" t="str">
        <f>IF(Anmeldung!$K$9=" / ",CONCATENATE("Seed #",Anmeldung!$A$9),Anmeldung!$K$9)</f>
        <v>Seed #8</v>
      </c>
      <c r="H2" s="144">
        <f aca="true" t="shared" si="0" ref="H2:H15">IF(L2=N2,"",SUM(IF(L2&gt;N2,1,0),IF(O2&gt;Q2,1,0),IF(R2&lt;=T2,0,1)))</f>
      </c>
      <c r="I2" s="123" t="s">
        <v>17</v>
      </c>
      <c r="J2" s="144">
        <f aca="true" t="shared" si="1" ref="J2:J15">IF(L2=N2,"",SUM(IF(L2&lt;N2,1,0),IF(O2&lt;Q2,1,0),IF(R2&gt;=T2,0,1)))</f>
      </c>
      <c r="K2" s="124">
        <f aca="true" t="shared" si="2" ref="K2:K15">SUM(V2-U2)</f>
        <v>0</v>
      </c>
      <c r="L2" s="150"/>
      <c r="M2" s="122" t="s">
        <v>17</v>
      </c>
      <c r="N2" s="156"/>
      <c r="O2" s="150"/>
      <c r="P2" s="122" t="s">
        <v>17</v>
      </c>
      <c r="Q2" s="156"/>
      <c r="R2" s="162"/>
      <c r="S2" s="122" t="s">
        <v>17</v>
      </c>
      <c r="T2" s="168"/>
      <c r="U2" s="169"/>
      <c r="V2" s="169"/>
      <c r="W2" s="101"/>
      <c r="X2" s="101"/>
    </row>
    <row r="3" spans="1:24" ht="18" customHeight="1">
      <c r="A3" s="120">
        <f aca="true" t="shared" si="3" ref="A3:A15">SUM(A2,1)</f>
        <v>2</v>
      </c>
      <c r="B3" s="121" t="s">
        <v>16</v>
      </c>
      <c r="C3" s="179"/>
      <c r="D3" s="180"/>
      <c r="E3" s="122" t="str">
        <f>IF(Anmeldung!$K$6=" / ",CONCATENATE("Seed #",Anmeldung!$A$6),Anmeldung!$K$6)</f>
        <v>Seed #5</v>
      </c>
      <c r="F3" s="122" t="s">
        <v>7</v>
      </c>
      <c r="G3" s="122" t="str">
        <f>IF(Anmeldung!$K$5=" / ",CONCATENATE("Seed #",Anmeldung!$A$5),Anmeldung!$K$5)</f>
        <v>Seed #4</v>
      </c>
      <c r="H3" s="145">
        <f t="shared" si="0"/>
      </c>
      <c r="I3" s="122" t="s">
        <v>17</v>
      </c>
      <c r="J3" s="145">
        <f t="shared" si="1"/>
      </c>
      <c r="K3" s="124">
        <f t="shared" si="2"/>
        <v>0</v>
      </c>
      <c r="L3" s="151"/>
      <c r="M3" s="122" t="s">
        <v>17</v>
      </c>
      <c r="N3" s="157"/>
      <c r="O3" s="151"/>
      <c r="P3" s="122" t="s">
        <v>17</v>
      </c>
      <c r="Q3" s="157"/>
      <c r="R3" s="163"/>
      <c r="S3" s="122" t="s">
        <v>17</v>
      </c>
      <c r="T3" s="170"/>
      <c r="U3" s="169"/>
      <c r="V3" s="169"/>
      <c r="W3" s="101"/>
      <c r="X3" s="101"/>
    </row>
    <row r="4" spans="1:24" ht="18" customHeight="1">
      <c r="A4" s="120">
        <f t="shared" si="3"/>
        <v>3</v>
      </c>
      <c r="B4" s="121" t="s">
        <v>16</v>
      </c>
      <c r="C4" s="179"/>
      <c r="D4" s="180"/>
      <c r="E4" s="122" t="str">
        <f>IF(Anmeldung!$K$4=" / ",CONCATENATE("Seed #",Anmeldung!$A$4),Anmeldung!$K$4)</f>
        <v>Seed #3</v>
      </c>
      <c r="F4" s="122" t="s">
        <v>7</v>
      </c>
      <c r="G4" s="122" t="str">
        <f>IF(Anmeldung!$K$7=" / ",CONCATENATE("Seed #",Anmeldung!$A$7),Anmeldung!$K$7)</f>
        <v>Seed #6</v>
      </c>
      <c r="H4" s="145">
        <f t="shared" si="0"/>
      </c>
      <c r="I4" s="122" t="s">
        <v>17</v>
      </c>
      <c r="J4" s="145">
        <f t="shared" si="1"/>
      </c>
      <c r="K4" s="124">
        <f t="shared" si="2"/>
        <v>0</v>
      </c>
      <c r="L4" s="151"/>
      <c r="M4" s="122" t="s">
        <v>17</v>
      </c>
      <c r="N4" s="157"/>
      <c r="O4" s="151"/>
      <c r="P4" s="122" t="s">
        <v>17</v>
      </c>
      <c r="Q4" s="157"/>
      <c r="R4" s="163"/>
      <c r="S4" s="122" t="s">
        <v>17</v>
      </c>
      <c r="T4" s="170"/>
      <c r="U4" s="169"/>
      <c r="V4" s="169"/>
      <c r="W4" s="101"/>
      <c r="X4" s="101"/>
    </row>
    <row r="5" spans="1:24" ht="18" customHeight="1">
      <c r="A5" s="120">
        <f t="shared" si="3"/>
        <v>4</v>
      </c>
      <c r="B5" s="121" t="s">
        <v>16</v>
      </c>
      <c r="C5" s="179"/>
      <c r="D5" s="180"/>
      <c r="E5" s="122" t="str">
        <f>IF(Anmeldung!$K$8=" / ",CONCATENATE("Seed #",Anmeldung!$A$8),Anmeldung!$K$8)</f>
        <v>Seed #7</v>
      </c>
      <c r="F5" s="122" t="s">
        <v>7</v>
      </c>
      <c r="G5" s="122" t="str">
        <f>IF(Anmeldung!$K$3=" / ",CONCATENATE("Seed #",Anmeldung!$A$3),Anmeldung!$K$3)</f>
        <v>Seed #2</v>
      </c>
      <c r="H5" s="145">
        <f t="shared" si="0"/>
      </c>
      <c r="I5" s="122" t="s">
        <v>17</v>
      </c>
      <c r="J5" s="145">
        <f t="shared" si="1"/>
      </c>
      <c r="K5" s="124">
        <f t="shared" si="2"/>
        <v>0</v>
      </c>
      <c r="L5" s="151"/>
      <c r="M5" s="122" t="s">
        <v>17</v>
      </c>
      <c r="N5" s="157"/>
      <c r="O5" s="151"/>
      <c r="P5" s="122" t="s">
        <v>17</v>
      </c>
      <c r="Q5" s="157"/>
      <c r="R5" s="163"/>
      <c r="S5" s="122" t="s">
        <v>17</v>
      </c>
      <c r="T5" s="170"/>
      <c r="U5" s="169"/>
      <c r="V5" s="169"/>
      <c r="W5" s="101"/>
      <c r="X5" s="101"/>
    </row>
    <row r="6" spans="1:24" ht="18" customHeight="1">
      <c r="A6" s="120">
        <f t="shared" si="3"/>
        <v>5</v>
      </c>
      <c r="B6" s="121" t="s">
        <v>18</v>
      </c>
      <c r="C6" s="179"/>
      <c r="D6" s="180"/>
      <c r="E6" s="122" t="str">
        <f>IF($H$2=$J$2,CONCATENATE("Winner Match #",$A$2),IF($H$2&gt;$J$2,$E$2,$G$2))</f>
        <v>Winner Match #1</v>
      </c>
      <c r="F6" s="122" t="s">
        <v>7</v>
      </c>
      <c r="G6" s="122" t="str">
        <f>IF($H$3=$J$3,CONCATENATE("Winner Match #",$A$3),IF($H$3&gt;$J$3,$E$3,$G$3))</f>
        <v>Winner Match #2</v>
      </c>
      <c r="H6" s="145">
        <f t="shared" si="0"/>
      </c>
      <c r="I6" s="122" t="s">
        <v>17</v>
      </c>
      <c r="J6" s="145">
        <f t="shared" si="1"/>
      </c>
      <c r="K6" s="124">
        <f t="shared" si="2"/>
        <v>0</v>
      </c>
      <c r="L6" s="151"/>
      <c r="M6" s="122" t="s">
        <v>17</v>
      </c>
      <c r="N6" s="157"/>
      <c r="O6" s="151"/>
      <c r="P6" s="122" t="s">
        <v>17</v>
      </c>
      <c r="Q6" s="157"/>
      <c r="R6" s="163"/>
      <c r="S6" s="122" t="s">
        <v>17</v>
      </c>
      <c r="T6" s="170"/>
      <c r="U6" s="169"/>
      <c r="V6" s="169"/>
      <c r="W6" s="101"/>
      <c r="X6" s="101"/>
    </row>
    <row r="7" spans="1:24" ht="18" customHeight="1">
      <c r="A7" s="120">
        <f t="shared" si="3"/>
        <v>6</v>
      </c>
      <c r="B7" s="121" t="s">
        <v>18</v>
      </c>
      <c r="C7" s="179"/>
      <c r="D7" s="180"/>
      <c r="E7" s="122" t="str">
        <f>IF($H$4=$J$4,CONCATENATE("Winner Match #",$A$4),IF($H$4&gt;$J$4,$E$4,$G$4))</f>
        <v>Winner Match #3</v>
      </c>
      <c r="F7" s="122" t="s">
        <v>7</v>
      </c>
      <c r="G7" s="122" t="str">
        <f>IF($H$5=$J$5,CONCATENATE("Winner Match #",$A$5),IF($H$5&gt;$J$5,$E$5,$G$5))</f>
        <v>Winner Match #4</v>
      </c>
      <c r="H7" s="145">
        <f t="shared" si="0"/>
      </c>
      <c r="I7" s="122" t="s">
        <v>17</v>
      </c>
      <c r="J7" s="145">
        <f t="shared" si="1"/>
      </c>
      <c r="K7" s="124">
        <f t="shared" si="2"/>
        <v>0</v>
      </c>
      <c r="L7" s="151"/>
      <c r="M7" s="122" t="s">
        <v>17</v>
      </c>
      <c r="N7" s="157"/>
      <c r="O7" s="151"/>
      <c r="P7" s="122" t="s">
        <v>17</v>
      </c>
      <c r="Q7" s="157"/>
      <c r="R7" s="163"/>
      <c r="S7" s="122" t="s">
        <v>17</v>
      </c>
      <c r="T7" s="170"/>
      <c r="U7" s="169"/>
      <c r="V7" s="169"/>
      <c r="W7" s="101"/>
      <c r="X7" s="101"/>
    </row>
    <row r="8" spans="1:24" ht="18" customHeight="1">
      <c r="A8" s="120">
        <f t="shared" si="3"/>
        <v>7</v>
      </c>
      <c r="B8" s="121">
        <v>7</v>
      </c>
      <c r="C8" s="179"/>
      <c r="D8" s="180"/>
      <c r="E8" s="122" t="str">
        <f>IF($H$2=$J$2,CONCATENATE("Loser Match #",$A$2),IF($H$2&lt;$J$2,$E$2,$G$2))</f>
        <v>Loser Match #1</v>
      </c>
      <c r="F8" s="122" t="s">
        <v>7</v>
      </c>
      <c r="G8" s="122" t="str">
        <f>IF($H$3=$J$3,CONCATENATE("Loser Match #",$A$3),IF($H$3&lt;$J$3,$E$3,$G$3))</f>
        <v>Loser Match #2</v>
      </c>
      <c r="H8" s="145">
        <f t="shared" si="0"/>
      </c>
      <c r="I8" s="122" t="s">
        <v>17</v>
      </c>
      <c r="J8" s="145">
        <f t="shared" si="1"/>
      </c>
      <c r="K8" s="124">
        <f t="shared" si="2"/>
        <v>0</v>
      </c>
      <c r="L8" s="151"/>
      <c r="M8" s="122" t="s">
        <v>17</v>
      </c>
      <c r="N8" s="157"/>
      <c r="O8" s="151"/>
      <c r="P8" s="122" t="s">
        <v>17</v>
      </c>
      <c r="Q8" s="157"/>
      <c r="R8" s="163"/>
      <c r="S8" s="122" t="s">
        <v>17</v>
      </c>
      <c r="T8" s="170"/>
      <c r="U8" s="169"/>
      <c r="V8" s="169"/>
      <c r="W8" s="101"/>
      <c r="X8" s="101"/>
    </row>
    <row r="9" spans="1:24" ht="18" customHeight="1">
      <c r="A9" s="120">
        <f t="shared" si="3"/>
        <v>8</v>
      </c>
      <c r="B9" s="121">
        <v>7</v>
      </c>
      <c r="C9" s="179"/>
      <c r="D9" s="180"/>
      <c r="E9" s="122" t="str">
        <f>IF($H$4=$J$4,CONCATENATE("Loser Match #",$A$4),IF($H$4&lt;$J$4,$E$4,$G$4))</f>
        <v>Loser Match #3</v>
      </c>
      <c r="F9" s="122" t="s">
        <v>7</v>
      </c>
      <c r="G9" s="122" t="str">
        <f>IF($H$5=$J$5,CONCATENATE("Loser Match #",$A$5),IF($H$5&lt;$J$5,$E$5,$G$5))</f>
        <v>Loser Match #4</v>
      </c>
      <c r="H9" s="145">
        <f t="shared" si="0"/>
      </c>
      <c r="I9" s="122" t="s">
        <v>17</v>
      </c>
      <c r="J9" s="145">
        <f t="shared" si="1"/>
      </c>
      <c r="K9" s="124">
        <f t="shared" si="2"/>
        <v>0</v>
      </c>
      <c r="L9" s="151"/>
      <c r="M9" s="122" t="s">
        <v>17</v>
      </c>
      <c r="N9" s="157"/>
      <c r="O9" s="151"/>
      <c r="P9" s="122" t="s">
        <v>17</v>
      </c>
      <c r="Q9" s="157"/>
      <c r="R9" s="163"/>
      <c r="S9" s="122" t="s">
        <v>17</v>
      </c>
      <c r="T9" s="170"/>
      <c r="U9" s="169"/>
      <c r="V9" s="169"/>
      <c r="W9" s="101"/>
      <c r="X9" s="101"/>
    </row>
    <row r="10" spans="1:24" ht="18" customHeight="1">
      <c r="A10" s="120">
        <f t="shared" si="3"/>
        <v>9</v>
      </c>
      <c r="B10" s="121">
        <v>5</v>
      </c>
      <c r="C10" s="179"/>
      <c r="D10" s="180"/>
      <c r="E10" s="122" t="str">
        <f>IF($H$8=$J$8,CONCATENATE("Winner Match #",$A$8),IF($H$8&gt;$J$8,$E$8,$G$8))</f>
        <v>Winner Match #7</v>
      </c>
      <c r="F10" s="122" t="s">
        <v>7</v>
      </c>
      <c r="G10" s="122" t="str">
        <f>IF($H$7=$J$7,CONCATENATE("Loser Match #",$A$7),IF($H$7&lt;$J$7,$E$7,$G$7))</f>
        <v>Loser Match #6</v>
      </c>
      <c r="H10" s="145">
        <f t="shared" si="0"/>
      </c>
      <c r="I10" s="122" t="s">
        <v>17</v>
      </c>
      <c r="J10" s="145">
        <f t="shared" si="1"/>
      </c>
      <c r="K10" s="124">
        <f t="shared" si="2"/>
        <v>0</v>
      </c>
      <c r="L10" s="151"/>
      <c r="M10" s="122" t="s">
        <v>17</v>
      </c>
      <c r="N10" s="157"/>
      <c r="O10" s="151"/>
      <c r="P10" s="122" t="s">
        <v>17</v>
      </c>
      <c r="Q10" s="157"/>
      <c r="R10" s="163"/>
      <c r="S10" s="122" t="s">
        <v>17</v>
      </c>
      <c r="T10" s="170"/>
      <c r="U10" s="169"/>
      <c r="V10" s="169"/>
      <c r="W10" s="101"/>
      <c r="X10" s="101"/>
    </row>
    <row r="11" spans="1:24" s="130" customFormat="1" ht="18" customHeight="1" thickBot="1">
      <c r="A11" s="125">
        <f t="shared" si="3"/>
        <v>10</v>
      </c>
      <c r="B11" s="126">
        <v>5</v>
      </c>
      <c r="C11" s="181"/>
      <c r="D11" s="182"/>
      <c r="E11" s="127" t="str">
        <f>IF($H$9=$J$9,CONCATENATE("Winner Match #",$A$9),IF($H$9&gt;$J$9,$E$9,$G$9))</f>
        <v>Winner Match #8</v>
      </c>
      <c r="F11" s="127" t="s">
        <v>7</v>
      </c>
      <c r="G11" s="127" t="str">
        <f>IF($H$6=$J$6,CONCATENATE("Loser Match #",$A$6),IF($H$6&lt;$J$6,$E$6,$G$6))</f>
        <v>Loser Match #5</v>
      </c>
      <c r="H11" s="146">
        <f t="shared" si="0"/>
      </c>
      <c r="I11" s="127" t="s">
        <v>17</v>
      </c>
      <c r="J11" s="146">
        <f t="shared" si="1"/>
      </c>
      <c r="K11" s="128">
        <f t="shared" si="2"/>
        <v>0</v>
      </c>
      <c r="L11" s="151"/>
      <c r="M11" s="122" t="s">
        <v>17</v>
      </c>
      <c r="N11" s="157"/>
      <c r="O11" s="151"/>
      <c r="P11" s="122" t="s">
        <v>17</v>
      </c>
      <c r="Q11" s="157"/>
      <c r="R11" s="163"/>
      <c r="S11" s="122" t="s">
        <v>17</v>
      </c>
      <c r="T11" s="170"/>
      <c r="U11" s="171"/>
      <c r="V11" s="171"/>
      <c r="W11" s="129"/>
      <c r="X11" s="129"/>
    </row>
    <row r="12" spans="1:24" s="130" customFormat="1" ht="18" customHeight="1">
      <c r="A12" s="120">
        <f t="shared" si="3"/>
        <v>11</v>
      </c>
      <c r="B12" s="131" t="s">
        <v>19</v>
      </c>
      <c r="C12" s="183"/>
      <c r="D12" s="184"/>
      <c r="E12" s="132" t="str">
        <f>IF($H$6=$J$6,CONCATENATE("Winner Match #",$A$6),IF($H$6&gt;$J$6,$E$6,$G$6))</f>
        <v>Winner Match #5</v>
      </c>
      <c r="F12" s="132" t="s">
        <v>7</v>
      </c>
      <c r="G12" s="132" t="str">
        <f>IF($H$10=$J$10,CONCATENATE("Winner Match #",$A$10),IF($H$10&gt;$J$10,$E$10,$G$10))</f>
        <v>Winner Match #9</v>
      </c>
      <c r="H12" s="147">
        <f t="shared" si="0"/>
      </c>
      <c r="I12" s="133" t="s">
        <v>17</v>
      </c>
      <c r="J12" s="147">
        <f t="shared" si="1"/>
      </c>
      <c r="K12" s="134">
        <f t="shared" si="2"/>
        <v>0</v>
      </c>
      <c r="L12" s="152"/>
      <c r="M12" s="132" t="s">
        <v>17</v>
      </c>
      <c r="N12" s="158"/>
      <c r="O12" s="152"/>
      <c r="P12" s="132" t="s">
        <v>17</v>
      </c>
      <c r="Q12" s="158"/>
      <c r="R12" s="164"/>
      <c r="S12" s="132" t="s">
        <v>17</v>
      </c>
      <c r="T12" s="172"/>
      <c r="U12" s="173"/>
      <c r="V12" s="173"/>
      <c r="W12" s="129"/>
      <c r="X12" s="129"/>
    </row>
    <row r="13" spans="1:24" s="130" customFormat="1" ht="18" customHeight="1" thickBot="1">
      <c r="A13" s="125">
        <f t="shared" si="3"/>
        <v>12</v>
      </c>
      <c r="B13" s="126" t="s">
        <v>19</v>
      </c>
      <c r="C13" s="181"/>
      <c r="D13" s="182"/>
      <c r="E13" s="127" t="str">
        <f>IF($H$7=$J$7,CONCATENATE("Winner Match #",$A$7),IF($H$7&gt;$J$7,$E$7,$G$7))</f>
        <v>Winner Match #6</v>
      </c>
      <c r="F13" s="127" t="s">
        <v>7</v>
      </c>
      <c r="G13" s="127" t="str">
        <f>IF($H$11=$J$11,CONCATENATE("Winner Match #",$A$11),IF($H$11&gt;$J$11,$E$11,$G$11))</f>
        <v>Winner Match #10</v>
      </c>
      <c r="H13" s="146">
        <f t="shared" si="0"/>
      </c>
      <c r="I13" s="127" t="s">
        <v>17</v>
      </c>
      <c r="J13" s="146">
        <f t="shared" si="1"/>
      </c>
      <c r="K13" s="128">
        <f t="shared" si="2"/>
        <v>0</v>
      </c>
      <c r="L13" s="153"/>
      <c r="M13" s="127" t="s">
        <v>17</v>
      </c>
      <c r="N13" s="159"/>
      <c r="O13" s="153"/>
      <c r="P13" s="127" t="s">
        <v>17</v>
      </c>
      <c r="Q13" s="159"/>
      <c r="R13" s="165"/>
      <c r="S13" s="127" t="s">
        <v>17</v>
      </c>
      <c r="T13" s="174"/>
      <c r="U13" s="171"/>
      <c r="V13" s="171"/>
      <c r="W13" s="129"/>
      <c r="X13" s="129"/>
    </row>
    <row r="14" spans="1:24" s="130" customFormat="1" ht="18" customHeight="1" thickBot="1">
      <c r="A14" s="135">
        <f t="shared" si="3"/>
        <v>13</v>
      </c>
      <c r="B14" s="136" t="s">
        <v>20</v>
      </c>
      <c r="C14" s="185"/>
      <c r="D14" s="186"/>
      <c r="E14" s="137" t="str">
        <f>IF($H$12=$J$12,CONCATENATE("Loser Match #",$A$12),IF($H$12&lt;$J$12,$E$12,$G$12))</f>
        <v>Loser Match #11</v>
      </c>
      <c r="F14" s="137" t="s">
        <v>7</v>
      </c>
      <c r="G14" s="137" t="str">
        <f>IF($H$13=$J$13,CONCATENATE("Loser Match #",$A$13),IF($H$13&lt;$J$13,$E$13,$G$13))</f>
        <v>Loser Match #12</v>
      </c>
      <c r="H14" s="148">
        <f t="shared" si="0"/>
      </c>
      <c r="I14" s="138" t="s">
        <v>17</v>
      </c>
      <c r="J14" s="148">
        <f t="shared" si="1"/>
      </c>
      <c r="K14" s="139">
        <f t="shared" si="2"/>
        <v>0</v>
      </c>
      <c r="L14" s="154"/>
      <c r="M14" s="137" t="s">
        <v>17</v>
      </c>
      <c r="N14" s="160"/>
      <c r="O14" s="154"/>
      <c r="P14" s="137" t="s">
        <v>17</v>
      </c>
      <c r="Q14" s="160"/>
      <c r="R14" s="166"/>
      <c r="S14" s="137" t="s">
        <v>17</v>
      </c>
      <c r="T14" s="175"/>
      <c r="U14" s="176"/>
      <c r="V14" s="176"/>
      <c r="W14" s="101"/>
      <c r="X14" s="129"/>
    </row>
    <row r="15" spans="1:24" ht="18" customHeight="1" thickBot="1" thickTop="1">
      <c r="A15" s="140">
        <f t="shared" si="3"/>
        <v>14</v>
      </c>
      <c r="B15" s="141" t="s">
        <v>21</v>
      </c>
      <c r="C15" s="187"/>
      <c r="D15" s="188"/>
      <c r="E15" s="142" t="str">
        <f>IF($H$12=$J$12,CONCATENATE("Winner Match #",$A$12),IF($H$12&gt;$J$12,$E$12,$G$12))</f>
        <v>Winner Match #11</v>
      </c>
      <c r="F15" s="142" t="s">
        <v>7</v>
      </c>
      <c r="G15" s="142" t="str">
        <f>IF($H$13=$J$13,CONCATENATE("Winner Match #",$A$13),IF($H$13&gt;$J$13,$E$13,$G$13))</f>
        <v>Winner Match #12</v>
      </c>
      <c r="H15" s="149">
        <f t="shared" si="0"/>
      </c>
      <c r="I15" s="142" t="s">
        <v>17</v>
      </c>
      <c r="J15" s="149">
        <f t="shared" si="1"/>
      </c>
      <c r="K15" s="139">
        <f t="shared" si="2"/>
        <v>0</v>
      </c>
      <c r="L15" s="155"/>
      <c r="M15" s="142" t="s">
        <v>17</v>
      </c>
      <c r="N15" s="161"/>
      <c r="O15" s="155"/>
      <c r="P15" s="142" t="s">
        <v>17</v>
      </c>
      <c r="Q15" s="161"/>
      <c r="R15" s="167"/>
      <c r="S15" s="142" t="s">
        <v>17</v>
      </c>
      <c r="T15" s="177"/>
      <c r="U15" s="178"/>
      <c r="V15" s="178"/>
      <c r="W15" s="101"/>
      <c r="X15" s="101"/>
    </row>
    <row r="16" ht="15.75" thickTop="1"/>
  </sheetData>
  <sheetProtection password="CCA4" sheet="1" objects="1" scenarios="1" formatCells="0" formatColumns="0" formatRows="0" selectLockedCells="1"/>
  <printOptions horizontalCentered="1"/>
  <pageMargins left="0.7480314960629921" right="0.7480314960629921" top="1.5748031496062993" bottom="0.3937007874015748" header="0.5118110236220472" footer="0.5118110236220472"/>
  <pageSetup fitToHeight="1" fitToWidth="1" horizontalDpi="300" verticalDpi="300" orientation="landscape" paperSize="9" r:id="rId2"/>
  <headerFooter alignWithMargins="0">
    <oddHeader>&amp;C&amp;12Resultate 8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4"/>
  <sheetViews>
    <sheetView workbookViewId="0" topLeftCell="A1">
      <selection activeCell="H16" sqref="H16"/>
    </sheetView>
  </sheetViews>
  <sheetFormatPr defaultColWidth="11.421875" defaultRowHeight="12.75"/>
  <cols>
    <col min="1" max="2" width="18.7109375" style="9" customWidth="1"/>
    <col min="3" max="3" width="2.7109375" style="9" customWidth="1"/>
    <col min="4" max="4" width="17.8515625" style="9" customWidth="1"/>
    <col min="5" max="5" width="10.28125" style="9" customWidth="1"/>
    <col min="6" max="6" width="18.7109375" style="9" customWidth="1"/>
    <col min="7" max="7" width="2.7109375" style="19" customWidth="1"/>
    <col min="8" max="9" width="18.7109375" style="9" customWidth="1"/>
    <col min="10" max="16384" width="9.140625" style="9" customWidth="1"/>
  </cols>
  <sheetData>
    <row r="1" spans="1:13" ht="12" customHeight="1">
      <c r="A1" s="7" t="str">
        <f>CONCATENATE(Resultate!$E$2," ")</f>
        <v>Seed #1 </v>
      </c>
      <c r="B1"/>
      <c r="C1"/>
      <c r="D1"/>
      <c r="E1"/>
      <c r="F1"/>
      <c r="G1" s="8"/>
      <c r="H1"/>
      <c r="J1"/>
      <c r="K1" s="10"/>
      <c r="L1" s="10"/>
      <c r="M1" s="10"/>
    </row>
    <row r="2" spans="1:13" ht="12" customHeight="1">
      <c r="A2" s="11"/>
      <c r="B2"/>
      <c r="C2"/>
      <c r="D2"/>
      <c r="E2"/>
      <c r="F2"/>
      <c r="G2" s="8"/>
      <c r="H2"/>
      <c r="I2"/>
      <c r="J2"/>
      <c r="K2"/>
      <c r="L2" s="10"/>
      <c r="M2" s="10"/>
    </row>
    <row r="3" spans="1:13" ht="12" customHeight="1">
      <c r="A3" s="12" t="str">
        <f>CONCATENATE("",Resultate!$A$2,"")</f>
        <v>1</v>
      </c>
      <c r="B3" s="13" t="str">
        <f>CONCATENATE(Resultate!$E$6," ")</f>
        <v>Winner Match #1 </v>
      </c>
      <c r="C3" s="14"/>
      <c r="D3"/>
      <c r="E3"/>
      <c r="F3"/>
      <c r="G3" s="8"/>
      <c r="H3"/>
      <c r="I3"/>
      <c r="J3"/>
      <c r="K3"/>
      <c r="L3" s="10"/>
      <c r="M3" s="10"/>
    </row>
    <row r="4" spans="1:13" ht="12" customHeight="1">
      <c r="A4" s="15" t="str">
        <f>CONCATENATE("(",Resultate!$H$2," : ",Resultate!$J$2,")")</f>
        <v>( : )</v>
      </c>
      <c r="B4" s="16"/>
      <c r="C4" s="14"/>
      <c r="D4" s="17"/>
      <c r="E4" s="18" t="s">
        <v>22</v>
      </c>
      <c r="H4" s="20" t="str">
        <f>CONCATENATE(Resultate!$G$10," ")</f>
        <v>Loser Match #6 </v>
      </c>
      <c r="I4"/>
      <c r="J4"/>
      <c r="K4"/>
      <c r="L4" s="10"/>
      <c r="M4" s="10"/>
    </row>
    <row r="5" spans="1:13" ht="12" customHeight="1">
      <c r="A5" s="21" t="str">
        <f>CONCATENATE(Resultate!$G$2," ")</f>
        <v>Seed #8 </v>
      </c>
      <c r="B5" s="22"/>
      <c r="C5" s="23"/>
      <c r="D5" s="17"/>
      <c r="E5" s="24"/>
      <c r="H5" s="25"/>
      <c r="I5"/>
      <c r="J5"/>
      <c r="K5" s="10"/>
      <c r="L5" s="10"/>
      <c r="M5" s="10"/>
    </row>
    <row r="6" spans="1:13" ht="12" customHeight="1">
      <c r="A6" s="5"/>
      <c r="B6" s="22"/>
      <c r="C6" s="23"/>
      <c r="D6" s="17"/>
      <c r="E6"/>
      <c r="H6" s="26"/>
      <c r="I6"/>
      <c r="J6"/>
      <c r="K6"/>
      <c r="L6" s="10"/>
      <c r="M6" s="10"/>
    </row>
    <row r="7" spans="1:13" ht="12" customHeight="1">
      <c r="A7" s="17"/>
      <c r="B7" s="12" t="str">
        <f>CONCATENATE("",Resultate!$A$6,"")</f>
        <v>5</v>
      </c>
      <c r="C7" s="27" t="str">
        <f>CONCATENATE(Resultate!$E$12," ")</f>
        <v>Winner Match #5 </v>
      </c>
      <c r="D7" s="13"/>
      <c r="E7" s="28" t="str">
        <f>CONCATENATE("",Resultate!$A$12,"")</f>
        <v>11</v>
      </c>
      <c r="F7" s="29" t="str">
        <f>CONCATENATE(Resultate!$G$12," ")</f>
        <v>Winner Match #9 </v>
      </c>
      <c r="G7" s="30"/>
      <c r="H7" s="31" t="str">
        <f>CONCATENATE("",Resultate!$A$10,"")</f>
        <v>9</v>
      </c>
      <c r="I7"/>
      <c r="J7" s="10"/>
      <c r="K7"/>
      <c r="L7" s="10"/>
      <c r="M7" s="10"/>
    </row>
    <row r="8" spans="1:13" ht="12" customHeight="1">
      <c r="A8" s="17"/>
      <c r="B8" s="15" t="str">
        <f>CONCATENATE("(",Resultate!$H$6," : ",Resultate!$J$6,")")</f>
        <v>( : )</v>
      </c>
      <c r="C8" s="32"/>
      <c r="D8" s="33"/>
      <c r="E8" s="34" t="str">
        <f>CONCATENATE("(",Resultate!$H$12," : ",Resultate!$J$12,")")</f>
        <v>( : )</v>
      </c>
      <c r="F8" s="23"/>
      <c r="G8" s="35"/>
      <c r="H8" s="36" t="str">
        <f>CONCATENATE("(",Resultate!$J$10," : ",Resultate!$H$10,")")</f>
        <v>( : )</v>
      </c>
      <c r="I8" s="37" t="str">
        <f>CONCATENATE(Resultate!$E$8," ")</f>
        <v>Loser Match #1 </v>
      </c>
      <c r="J8" s="10"/>
      <c r="K8" s="10"/>
      <c r="L8" s="10"/>
      <c r="M8" s="10"/>
    </row>
    <row r="9" spans="1:13" ht="12" customHeight="1">
      <c r="A9" s="7" t="str">
        <f>CONCATENATE(Resultate!$E$3," ")</f>
        <v>Seed #5 </v>
      </c>
      <c r="B9" s="22"/>
      <c r="C9" s="23"/>
      <c r="D9" s="17"/>
      <c r="E9"/>
      <c r="H9" s="38"/>
      <c r="I9" s="39"/>
      <c r="J9" s="10"/>
      <c r="K9" s="10"/>
      <c r="L9" s="10"/>
      <c r="M9" s="10"/>
    </row>
    <row r="10" spans="1:13" ht="12" customHeight="1">
      <c r="A10" s="22"/>
      <c r="B10" s="22"/>
      <c r="C10" s="23"/>
      <c r="D10" s="17"/>
      <c r="H10" s="40" t="str">
        <f>CONCATENATE(Resultate!$E$10," ")</f>
        <v>Winner Match #7 </v>
      </c>
      <c r="I10" s="31" t="str">
        <f>CONCATENATE("",Resultate!$A$8,"")</f>
        <v>7</v>
      </c>
      <c r="J10" s="10"/>
      <c r="K10" s="10"/>
      <c r="L10" s="10"/>
      <c r="M10" s="10"/>
    </row>
    <row r="11" spans="1:13" ht="12" customHeight="1">
      <c r="A11" s="12" t="str">
        <f>CONCATENATE("",Resultate!$A$3,"")</f>
        <v>2</v>
      </c>
      <c r="B11" s="41" t="str">
        <f>CONCATENATE(Resultate!$G$6," ")</f>
        <v>Winner Match #2 </v>
      </c>
      <c r="C11" s="42"/>
      <c r="D11" s="17"/>
      <c r="H11" s="43"/>
      <c r="I11" s="36" t="str">
        <f>CONCATENATE("(",Resultate!$H$8," : ",Resultate!$J$8,")")</f>
        <v>( : )</v>
      </c>
      <c r="J11" s="10"/>
      <c r="K11"/>
      <c r="L11" s="10"/>
      <c r="M11" s="10"/>
    </row>
    <row r="12" spans="1:13" ht="12" customHeight="1">
      <c r="A12" s="15" t="str">
        <f>CONCATENATE("(",Resultate!$H$3," : ",Resultate!$J$3,")")</f>
        <v>( : )</v>
      </c>
      <c r="B12" s="33"/>
      <c r="C12" s="14"/>
      <c r="D12" s="17"/>
      <c r="H12"/>
      <c r="I12" s="44" t="str">
        <f>CONCATENATE(Resultate!$G$8," ")</f>
        <v>Loser Match #2 </v>
      </c>
      <c r="J12" s="10"/>
      <c r="K12"/>
      <c r="L12" s="10"/>
      <c r="M12" s="10"/>
    </row>
    <row r="13" spans="1:9" s="50" customFormat="1" ht="12" customHeight="1">
      <c r="A13" s="21" t="str">
        <f>CONCATENATE(Resultate!$G$3," ")</f>
        <v>Seed #4 </v>
      </c>
      <c r="B13" s="45"/>
      <c r="C13" s="45"/>
      <c r="D13" s="46" t="str">
        <f>CONCATENATE(Resultate!$E$15," ")</f>
        <v>Winner Match #11 </v>
      </c>
      <c r="E13" s="47"/>
      <c r="F13" s="48" t="str">
        <f>CONCATENATE(Resultate!$E$14," ")</f>
        <v>Loser Match #11 </v>
      </c>
      <c r="G13" s="49"/>
      <c r="I13" s="45"/>
    </row>
    <row r="14" spans="1:13" ht="12" customHeight="1">
      <c r="A14"/>
      <c r="B14"/>
      <c r="C14"/>
      <c r="D14" s="39"/>
      <c r="E14" s="51"/>
      <c r="F14" s="52"/>
      <c r="G14" s="53"/>
      <c r="I14" s="32"/>
      <c r="J14" s="10"/>
      <c r="K14" s="10"/>
      <c r="L14" s="10"/>
      <c r="M14" s="10"/>
    </row>
    <row r="15" spans="1:13" ht="12" customHeight="1">
      <c r="A15" s="14"/>
      <c r="B15" s="17"/>
      <c r="C15" s="17"/>
      <c r="D15" s="54" t="s">
        <v>23</v>
      </c>
      <c r="E15" s="51"/>
      <c r="F15" s="55" t="s">
        <v>24</v>
      </c>
      <c r="G15" s="56"/>
      <c r="I15" s="45"/>
      <c r="J15" s="10"/>
      <c r="K15" s="10"/>
      <c r="L15" s="10"/>
      <c r="M15" s="10"/>
    </row>
    <row r="16" spans="1:13" ht="12" customHeight="1">
      <c r="A16"/>
      <c r="B16" s="17"/>
      <c r="C16" s="17"/>
      <c r="D16" s="54"/>
      <c r="F16" s="57"/>
      <c r="G16" s="58"/>
      <c r="I16" s="45"/>
      <c r="J16" s="10"/>
      <c r="K16" s="10"/>
      <c r="L16" s="10"/>
      <c r="M16" s="10"/>
    </row>
    <row r="17" spans="1:13" ht="12" customHeight="1">
      <c r="A17" s="17"/>
      <c r="B17"/>
      <c r="C17"/>
      <c r="D17" s="59" t="str">
        <f>CONCATENATE("",Resultate!$A$15,"")</f>
        <v>14</v>
      </c>
      <c r="E17" s="51"/>
      <c r="F17" s="12" t="str">
        <f>CONCATENATE("",Resultate!$A$14,"")</f>
        <v>13</v>
      </c>
      <c r="G17" s="60"/>
      <c r="H17"/>
      <c r="I17" s="50"/>
      <c r="J17" s="10"/>
      <c r="K17" s="10"/>
      <c r="L17" s="10"/>
      <c r="M17" s="10"/>
    </row>
    <row r="18" spans="1:13" ht="12" customHeight="1">
      <c r="A18"/>
      <c r="B18" s="17"/>
      <c r="C18" s="17"/>
      <c r="D18" s="61"/>
      <c r="F18" s="11"/>
      <c r="G18" s="62"/>
      <c r="H18" s="10"/>
      <c r="I18" s="50"/>
      <c r="J18" s="10"/>
      <c r="K18" s="10"/>
      <c r="L18" s="10"/>
      <c r="M18" s="10"/>
    </row>
    <row r="19" spans="1:13" ht="12" customHeight="1">
      <c r="A19"/>
      <c r="B19" s="17"/>
      <c r="C19" s="17"/>
      <c r="D19" s="63" t="str">
        <f>CONCATENATE("(",Resultate!$H$15," : ",Resultate!$J$15,")")</f>
        <v>( : )</v>
      </c>
      <c r="F19" s="64" t="str">
        <f>CONCATENATE("(",Resultate!$H$14," : ",Resultate!$J$14,")")</f>
        <v>( : )</v>
      </c>
      <c r="G19" s="56"/>
      <c r="H19"/>
      <c r="I19" s="45"/>
      <c r="J19" s="10"/>
      <c r="K19" s="10"/>
      <c r="L19" s="10"/>
      <c r="M19" s="10"/>
    </row>
    <row r="20" spans="1:9" ht="12" customHeight="1">
      <c r="A20"/>
      <c r="B20"/>
      <c r="C20"/>
      <c r="D20" s="61"/>
      <c r="F20" s="65"/>
      <c r="G20" s="53"/>
      <c r="I20" s="50"/>
    </row>
    <row r="21" spans="1:9" s="50" customFormat="1" ht="12" customHeight="1">
      <c r="A21" s="7" t="str">
        <f>CONCATENATE(Resultate!$E$4," ")</f>
        <v>Seed #3 </v>
      </c>
      <c r="B21" s="45"/>
      <c r="C21" s="45"/>
      <c r="D21" s="27" t="str">
        <f>CONCATENATE(Resultate!$G$15," ")</f>
        <v>Winner Match #12 </v>
      </c>
      <c r="F21" s="30" t="str">
        <f>CONCATENATE(Resultate!$G$14," ")</f>
        <v>Loser Match #12 </v>
      </c>
      <c r="G21" s="66"/>
      <c r="I21" s="45"/>
    </row>
    <row r="22" spans="1:9" ht="12" customHeight="1">
      <c r="A22" s="22"/>
      <c r="B22"/>
      <c r="C22"/>
      <c r="D22" s="23"/>
      <c r="F22" s="51"/>
      <c r="G22" s="53"/>
      <c r="H22"/>
      <c r="I22" s="50"/>
    </row>
    <row r="23" spans="1:9" ht="12" customHeight="1">
      <c r="A23" s="12" t="str">
        <f>CONCATENATE("",Resultate!$A$4,"")</f>
        <v>3</v>
      </c>
      <c r="B23" s="67" t="str">
        <f>CONCATENATE(Resultate!$E$7," ")</f>
        <v>Winner Match #3 </v>
      </c>
      <c r="C23" s="68"/>
      <c r="D23" s="17"/>
      <c r="H23"/>
      <c r="I23" s="50"/>
    </row>
    <row r="24" spans="1:9" ht="12" customHeight="1">
      <c r="A24" s="15" t="str">
        <f>CONCATENATE("(",Resultate!$H$4," : ",Resultate!$J$4,")")</f>
        <v>( : )</v>
      </c>
      <c r="B24" s="16"/>
      <c r="C24" s="14"/>
      <c r="D24" s="17"/>
      <c r="H24" s="20" t="str">
        <f>CONCATENATE(Resultate!$G$11," ")</f>
        <v>Loser Match #5 </v>
      </c>
      <c r="I24" s="50"/>
    </row>
    <row r="25" spans="1:10" s="50" customFormat="1" ht="12" customHeight="1">
      <c r="A25" s="21" t="str">
        <f>CONCATENATE(Resultate!$G$4," ")</f>
        <v>Seed #6 </v>
      </c>
      <c r="B25" s="15"/>
      <c r="C25" s="32"/>
      <c r="D25" s="48"/>
      <c r="G25" s="69"/>
      <c r="H25" s="70"/>
      <c r="J25" s="45"/>
    </row>
    <row r="26" spans="1:10" ht="12" customHeight="1">
      <c r="A26"/>
      <c r="B26" s="22"/>
      <c r="C26" s="23"/>
      <c r="D26" s="17"/>
      <c r="E26" s="71"/>
      <c r="H26" s="38"/>
      <c r="I26" s="45"/>
      <c r="J26"/>
    </row>
    <row r="27" spans="1:11" ht="12" customHeight="1">
      <c r="A27"/>
      <c r="B27" s="12" t="str">
        <f>CONCATENATE("",Resultate!$A$7,"")</f>
        <v>6</v>
      </c>
      <c r="C27" s="27" t="str">
        <f>CONCATENATE(Resultate!$E$13," ")</f>
        <v>Winner Match #6 </v>
      </c>
      <c r="D27" s="13"/>
      <c r="E27" s="72" t="str">
        <f>CONCATENATE("",Resultate!$A$13,"")</f>
        <v>12</v>
      </c>
      <c r="F27" s="73" t="str">
        <f>CONCATENATE(Resultate!$G$13," ")</f>
        <v>Winner Match #10 </v>
      </c>
      <c r="G27" s="30"/>
      <c r="H27" s="31" t="str">
        <f>CONCATENATE("",Resultate!$A$11,"")</f>
        <v>10</v>
      </c>
      <c r="I27" s="45"/>
      <c r="J27"/>
      <c r="K27"/>
    </row>
    <row r="28" spans="1:10" ht="12" customHeight="1">
      <c r="A28" s="17"/>
      <c r="B28" s="15" t="str">
        <f>CONCATENATE("(",Resultate!$H$7," : ",Resultate!$J$7,")")</f>
        <v>( : )</v>
      </c>
      <c r="C28" s="32"/>
      <c r="D28" s="14"/>
      <c r="E28" s="74" t="str">
        <f>CONCATENATE("(",Resultate!$H$13," : ",Resultate!$J$13,")")</f>
        <v>( : )</v>
      </c>
      <c r="F28" s="23"/>
      <c r="G28" s="35"/>
      <c r="H28" s="36" t="str">
        <f>CONCATENATE("(",Resultate!$J$11," : ",Resultate!$H$11,")")</f>
        <v>( : )</v>
      </c>
      <c r="I28" s="37" t="str">
        <f>CONCATENATE(Resultate!$E$9," ")</f>
        <v>Loser Match #3 </v>
      </c>
      <c r="J28"/>
    </row>
    <row r="29" spans="1:10" ht="12" customHeight="1">
      <c r="A29" s="7" t="str">
        <f>CONCATENATE(Resultate!$E$5," ")</f>
        <v>Seed #7 </v>
      </c>
      <c r="B29" s="22"/>
      <c r="C29" s="23"/>
      <c r="D29" s="17"/>
      <c r="E29" s="10"/>
      <c r="H29" s="38"/>
      <c r="I29" s="38"/>
      <c r="J29"/>
    </row>
    <row r="30" spans="1:10" ht="12" customHeight="1">
      <c r="A30" s="22"/>
      <c r="B30" s="22"/>
      <c r="C30" s="23"/>
      <c r="D30" s="17"/>
      <c r="E30" s="18" t="s">
        <v>25</v>
      </c>
      <c r="H30" s="40" t="str">
        <f>CONCATENATE(Resultate!$E$11," ")</f>
        <v>Winner Match #8 </v>
      </c>
      <c r="I30" s="31" t="str">
        <f>CONCATENATE("",Resultate!$A$9,"")</f>
        <v>8</v>
      </c>
      <c r="J30"/>
    </row>
    <row r="31" spans="1:11" ht="12" customHeight="1">
      <c r="A31" s="12" t="str">
        <f>CONCATENATE("",Resultate!$A$5,"")</f>
        <v>4</v>
      </c>
      <c r="B31" s="21" t="str">
        <f>CONCATENATE(Resultate!$G$7," ")</f>
        <v>Winner Match #4 </v>
      </c>
      <c r="C31" s="42"/>
      <c r="D31"/>
      <c r="E31"/>
      <c r="F31"/>
      <c r="G31" s="8"/>
      <c r="H31" s="43"/>
      <c r="I31" s="36" t="str">
        <f>CONCATENATE("(",Resultate!$H$9," : ",Resultate!$J$9,")")</f>
        <v>( : )</v>
      </c>
      <c r="J31" s="10"/>
      <c r="K31"/>
    </row>
    <row r="32" spans="1:10" ht="12" customHeight="1">
      <c r="A32" s="15" t="str">
        <f>CONCATENATE("(",Resultate!$H$5," : ",Resultate!$J$5,")")</f>
        <v>( : )</v>
      </c>
      <c r="B32" s="33"/>
      <c r="C32" s="14"/>
      <c r="D32"/>
      <c r="E32"/>
      <c r="F32"/>
      <c r="G32" s="8"/>
      <c r="H32"/>
      <c r="I32" s="44" t="str">
        <f>CONCATENATE(Resultate!$G$9," ")</f>
        <v>Loser Match #4 </v>
      </c>
      <c r="J32" s="10"/>
    </row>
    <row r="33" spans="1:11" ht="12" customHeight="1">
      <c r="A33" s="21" t="str">
        <f>CONCATENATE(Resultate!$G$5," ")</f>
        <v>Seed #2 </v>
      </c>
      <c r="B33" s="17"/>
      <c r="C33" s="17"/>
      <c r="D33"/>
      <c r="E33"/>
      <c r="F33"/>
      <c r="G33" s="8"/>
      <c r="H33"/>
      <c r="I33" s="23"/>
      <c r="J33" s="10"/>
      <c r="K33"/>
    </row>
    <row r="34" spans="1:10" ht="11.25" customHeight="1">
      <c r="A34"/>
      <c r="B34"/>
      <c r="C34"/>
      <c r="D34" s="17"/>
      <c r="I34"/>
      <c r="J34" s="10"/>
    </row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landscape" paperSize="9" r:id="rId3"/>
  <headerFooter alignWithMargins="0">
    <oddHeader>&amp;C&amp;16Tableau 8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2"/>
  <sheetViews>
    <sheetView workbookViewId="0" topLeftCell="A1">
      <selection activeCell="A12" sqref="A12"/>
    </sheetView>
  </sheetViews>
  <sheetFormatPr defaultColWidth="11.421875" defaultRowHeight="12.75"/>
  <cols>
    <col min="1" max="1" width="3.00390625" style="4" customWidth="1"/>
    <col min="2" max="2" width="19.57421875" style="0" customWidth="1"/>
    <col min="3" max="3" width="32.00390625" style="0" customWidth="1"/>
    <col min="4" max="4" width="21.00390625" style="0" customWidth="1"/>
    <col min="5" max="16384" width="8.7109375" style="0" customWidth="1"/>
  </cols>
  <sheetData>
    <row r="1" spans="1:5" ht="39" customHeight="1">
      <c r="A1" s="85" t="s">
        <v>37</v>
      </c>
      <c r="B1" s="80" t="s">
        <v>26</v>
      </c>
      <c r="C1" s="80" t="s">
        <v>36</v>
      </c>
      <c r="D1" s="81" t="s">
        <v>31</v>
      </c>
      <c r="E1" s="5"/>
    </row>
    <row r="2" spans="1:5" ht="15.75" customHeight="1">
      <c r="A2" s="189">
        <v>1</v>
      </c>
      <c r="B2" s="2" t="str">
        <f>IF(Resultate!$H$15=Resultate!$J$15,"1. Rang",IF(Resultate!$H$15&gt;Resultate!$J$15,Resultate!$E$15,Resultate!$G$15))</f>
        <v>1. Rang</v>
      </c>
      <c r="C2" s="2" t="str">
        <f>IF(B2="1. Rang","mal schauen",VLOOKUP(B2,Anmeldung!$N$2:$O$9,2,FALSE))</f>
        <v>mal schauen</v>
      </c>
      <c r="D2" s="82" t="str">
        <f>IF(B2="1. Rang","zu Hause",VLOOKUP(B2,Anmeldung!$K$2:$L$9,2,FALSE))</f>
        <v>zu Hause</v>
      </c>
      <c r="E2" s="5"/>
    </row>
    <row r="3" spans="1:5" ht="15.75" customHeight="1">
      <c r="A3" s="189">
        <f>SUM(A2,1)</f>
        <v>2</v>
      </c>
      <c r="B3" s="2" t="str">
        <f>IF(Resultate!$H$15=Resultate!$J$15,"2. Rang",IF(Resultate!$H$15&lt;Resultate!$J$15,Resultate!$E$15,Resultate!$G$15))</f>
        <v>2. Rang</v>
      </c>
      <c r="C3" s="2" t="str">
        <f>IF(B3="2. Rang","mal schauen",VLOOKUP(B3,Anmeldung!$N$2:$O$9,2,FALSE))</f>
        <v>mal schauen</v>
      </c>
      <c r="D3" s="82" t="str">
        <f>IF(B3="2. Rang","zu Hause",VLOOKUP(B3,Anmeldung!$K$2:$L$9,2,FALSE))</f>
        <v>zu Hause</v>
      </c>
      <c r="E3" s="5"/>
    </row>
    <row r="4" spans="1:5" ht="15.75" customHeight="1">
      <c r="A4" s="189">
        <f>SUM(A3,1)</f>
        <v>3</v>
      </c>
      <c r="B4" s="2" t="str">
        <f>IF(Resultate!$H$14=Resultate!$J$14,"3. Rang",IF(Resultate!$H$14&gt;Resultate!$J$14,Resultate!$E$14,Resultate!$G$14))</f>
        <v>3. Rang</v>
      </c>
      <c r="C4" s="2" t="str">
        <f>IF(B4="3. Rang","mal schauen",VLOOKUP(B4,Anmeldung!$N$2:$O$9,2,FALSE))</f>
        <v>mal schauen</v>
      </c>
      <c r="D4" s="82" t="str">
        <f>IF(B4="3. Rang","zu Hause",VLOOKUP(B4,Anmeldung!$K$2:$L$9,2,FALSE))</f>
        <v>zu Hause</v>
      </c>
      <c r="E4" s="5"/>
    </row>
    <row r="5" spans="1:5" ht="15.75" customHeight="1">
      <c r="A5" s="189">
        <f>SUM(A4,1)</f>
        <v>4</v>
      </c>
      <c r="B5" s="2" t="str">
        <f>IF(Resultate!$H$14=Resultate!$J$14,"4. Rang",IF(Resultate!$H$14&lt;Resultate!$J$14,Resultate!$E$14,Resultate!$G$14))</f>
        <v>4. Rang</v>
      </c>
      <c r="C5" s="2" t="str">
        <f>IF(B5="4. Rang","mal schauen",VLOOKUP(B5,Anmeldung!$N$2:$O$9,2,FALSE))</f>
        <v>mal schauen</v>
      </c>
      <c r="D5" s="82" t="str">
        <f>IF(B5="4. Rang","zu Hause",VLOOKUP(B5,Anmeldung!$K$2:$L$9,2,FALSE))</f>
        <v>zu Hause</v>
      </c>
      <c r="E5" s="5"/>
    </row>
    <row r="6" spans="1:5" ht="15.75" customHeight="1">
      <c r="A6" s="189">
        <f>SUM(A5,1)</f>
        <v>5</v>
      </c>
      <c r="B6" s="2" t="str">
        <f>IF(Resultate!$H$10=Resultate!$J$10,"5. Rang",IF(Resultate!$H$10&lt;Resultate!$J$10,Resultate!$E$10,Resultate!$G$10))</f>
        <v>5. Rang</v>
      </c>
      <c r="C6" s="2" t="str">
        <f>IF(B6="5. Rang","mal schauen",VLOOKUP(B6,Anmeldung!$N$2:$O$9,2,FALSE))</f>
        <v>mal schauen</v>
      </c>
      <c r="D6" s="82" t="str">
        <f>IF(B6="5. Rang","zu Hause",VLOOKUP(B6,Anmeldung!$K$2:$L$9,2,FALSE))</f>
        <v>zu Hause</v>
      </c>
      <c r="E6" s="5"/>
    </row>
    <row r="7" spans="1:5" ht="15.75" customHeight="1">
      <c r="A7" s="189">
        <v>5</v>
      </c>
      <c r="B7" s="2" t="str">
        <f>IF(Resultate!$H$11=Resultate!$J$11,"5. Rang",IF(Resultate!$H$11&lt;Resultate!$J$11,Resultate!$E$11,Resultate!$G$11))</f>
        <v>5. Rang</v>
      </c>
      <c r="C7" s="2" t="str">
        <f>IF(B7="5. Rang","mal schauen",VLOOKUP(B7,Anmeldung!$N$2:$O$9,2,FALSE))</f>
        <v>mal schauen</v>
      </c>
      <c r="D7" s="82" t="str">
        <f>IF(B7="5. Rang","zu Hause",VLOOKUP(B7,Anmeldung!$K$2:$L$9,2,FALSE))</f>
        <v>zu Hause</v>
      </c>
      <c r="E7" s="5"/>
    </row>
    <row r="8" spans="1:5" ht="15.75" customHeight="1">
      <c r="A8" s="189">
        <v>7</v>
      </c>
      <c r="B8" s="2" t="str">
        <f>IF(Resultate!$H$8=Resultate!$J$8,"7. Rang",IF(Resultate!$H$8&lt;Resultate!$J$8,Resultate!$E$8,Resultate!$G$8))</f>
        <v>7. Rang</v>
      </c>
      <c r="C8" s="2" t="str">
        <f>IF(B8="7. Rang","mal schauen",VLOOKUP(B8,Anmeldung!$N$2:$O$9,2,FALSE))</f>
        <v>mal schauen</v>
      </c>
      <c r="D8" s="82" t="str">
        <f>IF(B8="7. Rang","zu Hause",VLOOKUP(B8,Anmeldung!$K$2:$L$9,2,FALSE))</f>
        <v>zu Hause</v>
      </c>
      <c r="E8" s="5"/>
    </row>
    <row r="9" spans="1:5" ht="15.75" customHeight="1" thickBot="1">
      <c r="A9" s="190">
        <v>7</v>
      </c>
      <c r="B9" s="83" t="str">
        <f>IF(Resultate!$H$9=Resultate!$J$9,"7. Rang",IF(Resultate!$H$9&lt;Resultate!$J$9,Resultate!$E$9,Resultate!$G$9))</f>
        <v>7. Rang</v>
      </c>
      <c r="C9" s="83" t="str">
        <f>IF(B9="7. Rang","mal schauen",VLOOKUP(B9,Anmeldung!$N$2:$O$9,2,FALSE))</f>
        <v>mal schauen</v>
      </c>
      <c r="D9" s="84" t="str">
        <f>IF(B9="7. Rang","zu Hause",VLOOKUP(B9,Anmeldung!$K$2:$L$9,2,FALSE))</f>
        <v>zu Hause</v>
      </c>
      <c r="E9" s="5"/>
    </row>
    <row r="10" spans="1:5" ht="12.75">
      <c r="A10" s="6"/>
      <c r="B10" s="5"/>
      <c r="C10" s="5"/>
      <c r="D10" s="5"/>
      <c r="E10" s="5"/>
    </row>
    <row r="11" spans="1:5" ht="12.75">
      <c r="A11" s="191" t="s">
        <v>39</v>
      </c>
      <c r="B11" s="5"/>
      <c r="C11" s="5"/>
      <c r="D11" s="5"/>
      <c r="E11" s="5"/>
    </row>
    <row r="12" spans="1:5" ht="12.75">
      <c r="A12" s="6"/>
      <c r="B12" s="5"/>
      <c r="C12" s="5"/>
      <c r="D12" s="5"/>
      <c r="E12" s="5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68" bottom="0.984251968503937" header="0.5118110236220472" footer="0.5118110236220472"/>
  <pageSetup horizontalDpi="300" verticalDpi="300" orientation="landscape" paperSize="9" scale="140" r:id="rId2"/>
  <headerFooter alignWithMargins="0">
    <oddHeader>&amp;L&amp;F
&amp;D&amp;C&amp;"Arial,Fett"&amp;12Schlussrangliste DE 8 Teams</oddHeader>
    <oddFooter>&amp;L&amp;O&amp;R&amp;D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Geschäftsstelle RVZ-Beach</dc:creator>
  <cp:keywords/>
  <dc:description/>
  <cp:lastModifiedBy>cs</cp:lastModifiedBy>
  <cp:lastPrinted>2008-04-27T05:42:09Z</cp:lastPrinted>
  <dcterms:created xsi:type="dcterms:W3CDTF">2005-06-20T09:17:43Z</dcterms:created>
  <dcterms:modified xsi:type="dcterms:W3CDTF">2014-04-09T13:34:37Z</dcterms:modified>
  <cp:category/>
  <cp:version/>
  <cp:contentType/>
  <cp:contentStatus/>
</cp:coreProperties>
</file>