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5480" windowHeight="11640" activeTab="0"/>
  </bookViews>
  <sheets>
    <sheet name="Anmeldung" sheetId="1" r:id="rId1"/>
    <sheet name="Resultate" sheetId="2" r:id="rId2"/>
    <sheet name="Tableau" sheetId="3" r:id="rId3"/>
    <sheet name="Rangliste" sheetId="4" r:id="rId4"/>
  </sheets>
  <definedNames>
    <definedName name="_Fill" hidden="1">#REF!</definedName>
    <definedName name="_xlnm.Print_Area" localSheetId="0">'Anmeldung'!$A$1:$K$13</definedName>
    <definedName name="_xlnm.Print_Area" localSheetId="3">'Rangliste'!$A$1:$D$13</definedName>
    <definedName name="_xlnm.Print_Area" localSheetId="1">'Resultate'!$A$1:$T$25</definedName>
    <definedName name="_xlnm.Print_Area" localSheetId="2">'Tableau'!$A$1:$K$44</definedName>
    <definedName name="_xlnm.Print_Titles" localSheetId="1">'Resultate'!$1:$1</definedName>
    <definedName name="fillPlayers" localSheetId="0">'Anmeldung'!$B$2</definedName>
    <definedName name="fillPlayers_1" localSheetId="0">'Anmeldung'!$B$2</definedName>
    <definedName name="fillPlayers_10" localSheetId="0">'Anmeldung'!$B$2:$K$9</definedName>
    <definedName name="fillPlayers_11" localSheetId="0">'Anmeldung'!$B$2</definedName>
    <definedName name="fillPlayers_2" localSheetId="0">'Anmeldung'!$B$2</definedName>
    <definedName name="fillPlayers_3" localSheetId="0">'Anmeldung'!$B$2</definedName>
    <definedName name="fillPlayers_4" localSheetId="0">'Anmeldung'!$B$2</definedName>
    <definedName name="fillPlayers_5" localSheetId="0">'Anmeldung'!$B$2:$H$19</definedName>
    <definedName name="fillPlayers_6" localSheetId="0">'Anmeldung'!$B$2:$H$14</definedName>
    <definedName name="fillPlayers_7" localSheetId="0">'Anmeldung'!$B$2:$I$9</definedName>
    <definedName name="fillPlayers_8" localSheetId="0">'Anmeldung'!$B$2:$K$9</definedName>
    <definedName name="fillPlayers_9" localSheetId="0">'Anmeldung'!$B$2:$K$9</definedName>
  </definedNames>
  <calcPr fullCalcOnLoad="1"/>
</workbook>
</file>

<file path=xl/sharedStrings.xml><?xml version="1.0" encoding="utf-8"?>
<sst xmlns="http://schemas.openxmlformats.org/spreadsheetml/2006/main" count="173" uniqueCount="42">
  <si>
    <t>Seed</t>
  </si>
  <si>
    <t>Team
Ranking</t>
  </si>
  <si>
    <t>Teamname
Player 1/Player 2</t>
  </si>
  <si>
    <t>Match
Number</t>
  </si>
  <si>
    <t>Round</t>
  </si>
  <si>
    <t>Court</t>
  </si>
  <si>
    <t>Team 1</t>
  </si>
  <si>
    <t>vs</t>
  </si>
  <si>
    <t>Team 2</t>
  </si>
  <si>
    <t>Result</t>
  </si>
  <si>
    <t>Time</t>
  </si>
  <si>
    <t>1. Set</t>
  </si>
  <si>
    <t>2. Set</t>
  </si>
  <si>
    <t>3. Set</t>
  </si>
  <si>
    <t>Start time</t>
  </si>
  <si>
    <t>End time</t>
  </si>
  <si>
    <t>I</t>
  </si>
  <si>
    <t>&lt;-&gt;</t>
  </si>
  <si>
    <t>II</t>
  </si>
  <si>
    <t>SF</t>
  </si>
  <si>
    <t>3/4</t>
  </si>
  <si>
    <t>F</t>
  </si>
  <si>
    <t>Semi finals</t>
  </si>
  <si>
    <t>Final</t>
  </si>
  <si>
    <t>3./4. Rank</t>
  </si>
  <si>
    <t>Team</t>
  </si>
  <si>
    <t>Player1</t>
  </si>
  <si>
    <t>Player2</t>
  </si>
  <si>
    <t>Vorname</t>
  </si>
  <si>
    <t>Turnier- gebühr</t>
  </si>
  <si>
    <t>Wohnort</t>
  </si>
  <si>
    <t>Eingabe nötig</t>
  </si>
  <si>
    <t>Eingabe erwünscht</t>
  </si>
  <si>
    <t>Team Name
Player 1/Player 2</t>
  </si>
  <si>
    <t>Player 1/Player 2</t>
  </si>
  <si>
    <t>Player 1 / Player 2</t>
  </si>
  <si>
    <t>Rang</t>
  </si>
  <si>
    <t>Startzeit</t>
  </si>
  <si>
    <t>Zur einfacheren Bedienung wird die Aufhebung des Blattschutzes nicht empfohlen (rvz)</t>
  </si>
  <si>
    <t>III</t>
  </si>
  <si>
    <t>9/11</t>
  </si>
  <si>
    <t>Lizenz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</si>
</sst>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h:m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7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/>
    </xf>
    <xf numFmtId="37" fontId="5" fillId="33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7" fontId="4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37" fontId="5" fillId="33" borderId="17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7" fontId="4" fillId="0" borderId="0" xfId="0" applyNumberFormat="1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 vertical="center" textRotation="90" wrapText="1"/>
    </xf>
    <xf numFmtId="0" fontId="2" fillId="0" borderId="24" xfId="0" applyFont="1" applyFill="1" applyBorder="1" applyAlignment="1" applyProtection="1">
      <alignment horizontal="center" vertical="center" textRotation="90" wrapText="1"/>
      <protection/>
    </xf>
    <xf numFmtId="0" fontId="2" fillId="0" borderId="25" xfId="0" applyFont="1" applyBorder="1" applyAlignment="1" applyProtection="1">
      <alignment horizontal="center" vertical="center" textRotation="90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70" fontId="0" fillId="34" borderId="11" xfId="0" applyNumberFormat="1" applyFill="1" applyBorder="1" applyAlignment="1" applyProtection="1">
      <alignment horizontal="center" vertical="center"/>
      <protection locked="0"/>
    </xf>
    <xf numFmtId="170" fontId="0" fillId="34" borderId="12" xfId="0" applyNumberFormat="1" applyFill="1" applyBorder="1" applyAlignment="1" applyProtection="1">
      <alignment horizontal="center" vertical="center"/>
      <protection locked="0"/>
    </xf>
    <xf numFmtId="170" fontId="0" fillId="34" borderId="13" xfId="0" applyNumberForma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2" xfId="0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20" fontId="3" fillId="34" borderId="11" xfId="0" applyNumberFormat="1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Continuous" vertical="center"/>
      <protection/>
    </xf>
    <xf numFmtId="0" fontId="3" fillId="35" borderId="33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Continuous" vertical="center"/>
      <protection/>
    </xf>
    <xf numFmtId="0" fontId="2" fillId="0" borderId="21" xfId="0" applyFont="1" applyBorder="1" applyAlignment="1" applyProtection="1">
      <alignment horizontal="center" vertical="center" textRotation="90" wrapText="1"/>
      <protection/>
    </xf>
    <xf numFmtId="0" fontId="3" fillId="0" borderId="31" xfId="0" applyFont="1" applyBorder="1" applyAlignment="1">
      <alignment horizontal="center" vertical="center"/>
    </xf>
    <xf numFmtId="170" fontId="3" fillId="0" borderId="22" xfId="0" applyNumberFormat="1" applyFont="1" applyBorder="1" applyAlignment="1" applyProtection="1">
      <alignment horizontal="center" vertical="center"/>
      <protection/>
    </xf>
    <xf numFmtId="0" fontId="3" fillId="0" borderId="34" xfId="0" applyFont="1" applyBorder="1" applyAlignment="1">
      <alignment horizontal="center" vertical="center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20" fontId="3" fillId="34" borderId="12" xfId="0" applyNumberFormat="1" applyFont="1" applyFill="1" applyBorder="1" applyAlignment="1" applyProtection="1">
      <alignment horizontal="center" vertical="center"/>
      <protection locked="0"/>
    </xf>
    <xf numFmtId="170" fontId="3" fillId="0" borderId="35" xfId="0" applyNumberFormat="1" applyFont="1" applyBorder="1" applyAlignment="1" applyProtection="1">
      <alignment horizontal="center" vertical="center"/>
      <protection/>
    </xf>
    <xf numFmtId="0" fontId="3" fillId="0" borderId="36" xfId="0" applyFont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20" fontId="3" fillId="34" borderId="13" xfId="0" applyNumberFormat="1" applyFont="1" applyFill="1" applyBorder="1" applyAlignment="1" applyProtection="1">
      <alignment horizontal="center" vertical="center"/>
      <protection locked="0"/>
    </xf>
    <xf numFmtId="170" fontId="3" fillId="0" borderId="37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37" fontId="2" fillId="0" borderId="14" xfId="0" applyNumberFormat="1" applyFont="1" applyBorder="1" applyAlignment="1">
      <alignment horizontal="right" vertical="center"/>
    </xf>
    <xf numFmtId="37" fontId="4" fillId="0" borderId="38" xfId="0" applyNumberFormat="1" applyFont="1" applyBorder="1" applyAlignment="1">
      <alignment horizontal="left" vertical="center"/>
    </xf>
    <xf numFmtId="37" fontId="4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37" fontId="4" fillId="0" borderId="0" xfId="0" applyNumberFormat="1" applyFont="1" applyBorder="1" applyAlignment="1">
      <alignment horizontal="right" vertical="center"/>
    </xf>
    <xf numFmtId="37" fontId="9" fillId="0" borderId="14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37" fontId="4" fillId="0" borderId="19" xfId="0" applyNumberFormat="1" applyFont="1" applyBorder="1" applyAlignment="1">
      <alignment horizontal="right" vertical="center"/>
    </xf>
    <xf numFmtId="37" fontId="4" fillId="0" borderId="14" xfId="0" applyNumberFormat="1" applyFont="1" applyBorder="1" applyAlignment="1">
      <alignment horizontal="center" vertical="center"/>
    </xf>
    <xf numFmtId="37" fontId="4" fillId="0" borderId="39" xfId="0" applyNumberFormat="1" applyFont="1" applyBorder="1" applyAlignment="1">
      <alignment horizontal="right" vertical="center"/>
    </xf>
    <xf numFmtId="37" fontId="2" fillId="0" borderId="13" xfId="0" applyNumberFormat="1" applyFont="1" applyBorder="1" applyAlignment="1">
      <alignment horizontal="center" vertical="center"/>
    </xf>
    <xf numFmtId="37" fontId="4" fillId="0" borderId="13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37" fontId="4" fillId="0" borderId="14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0" fontId="5" fillId="33" borderId="40" xfId="0" applyFont="1" applyFill="1" applyBorder="1" applyAlignment="1">
      <alignment horizontal="center" vertical="center"/>
    </xf>
    <xf numFmtId="0" fontId="3" fillId="34" borderId="4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 locked="0"/>
    </xf>
    <xf numFmtId="170" fontId="3" fillId="0" borderId="41" xfId="0" applyNumberFormat="1" applyFont="1" applyBorder="1" applyAlignment="1" applyProtection="1">
      <alignment horizontal="center" vertical="center"/>
      <protection/>
    </xf>
    <xf numFmtId="170" fontId="0" fillId="34" borderId="40" xfId="0" applyNumberForma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37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>
      <alignment horizontal="right" vertical="center"/>
    </xf>
    <xf numFmtId="37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Border="1" applyAlignment="1">
      <alignment/>
    </xf>
    <xf numFmtId="37" fontId="4" fillId="0" borderId="38" xfId="0" applyNumberFormat="1" applyFont="1" applyBorder="1" applyAlignment="1">
      <alignment horizontal="right" vertical="center"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35" borderId="11" xfId="0" applyFont="1" applyFill="1" applyBorder="1" applyAlignment="1" applyProtection="1">
      <alignment horizontal="left" vertical="center"/>
      <protection locked="0"/>
    </xf>
    <xf numFmtId="0" fontId="0" fillId="34" borderId="11" xfId="0" applyFont="1" applyFill="1" applyBorder="1" applyAlignment="1" applyProtection="1">
      <alignment horizontal="left" vertical="center"/>
      <protection locked="0"/>
    </xf>
    <xf numFmtId="0" fontId="0" fillId="35" borderId="13" xfId="0" applyFont="1" applyFill="1" applyBorder="1" applyAlignment="1" applyProtection="1">
      <alignment horizontal="left" vertical="center"/>
      <protection locked="0"/>
    </xf>
    <xf numFmtId="0" fontId="0" fillId="34" borderId="13" xfId="0" applyFont="1" applyFill="1" applyBorder="1" applyAlignment="1" applyProtection="1">
      <alignment horizontal="left" vertical="center"/>
      <protection locked="0"/>
    </xf>
    <xf numFmtId="0" fontId="3" fillId="35" borderId="38" xfId="0" applyFont="1" applyFill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3" fillId="35" borderId="34" xfId="0" applyFont="1" applyFill="1" applyBorder="1" applyAlignment="1" applyProtection="1">
      <alignment horizontal="center" vertical="center"/>
      <protection locked="0"/>
    </xf>
    <xf numFmtId="0" fontId="3" fillId="35" borderId="1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333375</xdr:colOff>
      <xdr:row>11</xdr:row>
      <xdr:rowOff>57150</xdr:rowOff>
    </xdr:from>
    <xdr:to>
      <xdr:col>4</xdr:col>
      <xdr:colOff>333375</xdr:colOff>
      <xdr:row>17</xdr:row>
      <xdr:rowOff>38100</xdr:rowOff>
    </xdr:to>
    <xdr:sp>
      <xdr:nvSpPr>
        <xdr:cNvPr id="1" name="Line 1"/>
        <xdr:cNvSpPr>
          <a:spLocks/>
        </xdr:cNvSpPr>
      </xdr:nvSpPr>
      <xdr:spPr>
        <a:xfrm>
          <a:off x="3857625" y="14192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342900</xdr:colOff>
      <xdr:row>26</xdr:row>
      <xdr:rowOff>66675</xdr:rowOff>
    </xdr:from>
    <xdr:to>
      <xdr:col>4</xdr:col>
      <xdr:colOff>342900</xdr:colOff>
      <xdr:row>32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3867150" y="32861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</xdr:col>
      <xdr:colOff>161925</xdr:colOff>
      <xdr:row>60</xdr:row>
      <xdr:rowOff>85725</xdr:rowOff>
    </xdr:from>
    <xdr:to>
      <xdr:col>17</xdr:col>
      <xdr:colOff>161925</xdr:colOff>
      <xdr:row>66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12334875" y="808672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3.00390625" style="61" customWidth="1"/>
    <col min="2" max="2" width="13.8515625" style="62" customWidth="1"/>
    <col min="3" max="3" width="11.28125" style="62" customWidth="1"/>
    <col min="4" max="4" width="9.140625" style="63" customWidth="1"/>
    <col min="5" max="5" width="16.8515625" style="62" customWidth="1"/>
    <col min="6" max="6" width="12.140625" style="62" customWidth="1"/>
    <col min="7" max="7" width="9.57421875" style="63" customWidth="1"/>
    <col min="8" max="8" width="4.421875" style="63" customWidth="1"/>
    <col min="9" max="9" width="23.57421875" style="63" bestFit="1" customWidth="1"/>
    <col min="10" max="10" width="18.57421875" style="61" customWidth="1"/>
    <col min="11" max="11" width="6.140625" style="61" customWidth="1"/>
    <col min="12" max="13" width="14.57421875" style="63" hidden="1" customWidth="1"/>
    <col min="14" max="16384" width="8.7109375" style="63" customWidth="1"/>
  </cols>
  <sheetData>
    <row r="1" spans="1:13" s="54" customFormat="1" ht="43.5" customHeight="1" thickBot="1" thickTop="1">
      <c r="A1" s="48" t="s">
        <v>0</v>
      </c>
      <c r="B1" s="68" t="s">
        <v>26</v>
      </c>
      <c r="C1" s="68" t="s">
        <v>28</v>
      </c>
      <c r="D1" s="49" t="s">
        <v>41</v>
      </c>
      <c r="E1" s="68" t="s">
        <v>27</v>
      </c>
      <c r="F1" s="68" t="s">
        <v>28</v>
      </c>
      <c r="G1" s="49" t="s">
        <v>41</v>
      </c>
      <c r="H1" s="49" t="s">
        <v>29</v>
      </c>
      <c r="I1" s="50" t="s">
        <v>2</v>
      </c>
      <c r="J1" s="69" t="s">
        <v>30</v>
      </c>
      <c r="K1" s="51" t="s">
        <v>1</v>
      </c>
      <c r="L1" s="52" t="s">
        <v>33</v>
      </c>
      <c r="M1" s="53" t="s">
        <v>34</v>
      </c>
    </row>
    <row r="2" spans="1:13" s="58" customFormat="1" ht="13.5" customHeight="1" thickTop="1">
      <c r="A2" s="55">
        <v>1</v>
      </c>
      <c r="B2" s="161"/>
      <c r="C2" s="42"/>
      <c r="D2" s="1"/>
      <c r="E2" s="161"/>
      <c r="F2" s="42"/>
      <c r="G2" s="1"/>
      <c r="H2" s="1"/>
      <c r="I2" s="56" t="str">
        <f>CONCATENATE($B$2," / ",$E$2)</f>
        <v> / </v>
      </c>
      <c r="J2" s="162"/>
      <c r="K2" s="41"/>
      <c r="L2" s="56" t="str">
        <f>CONCATENATE($B$2," / ",$E$2)</f>
        <v> / </v>
      </c>
      <c r="M2" s="57" t="str">
        <f>CONCATENATE($C$2," ",$B$2," / ",$F$2," ",$E$2)</f>
        <v>  /  </v>
      </c>
    </row>
    <row r="3" spans="1:13" s="58" customFormat="1" ht="13.5" customHeight="1">
      <c r="A3" s="59">
        <v>2</v>
      </c>
      <c r="B3" s="163"/>
      <c r="C3" s="43"/>
      <c r="D3" s="3"/>
      <c r="E3" s="163"/>
      <c r="F3" s="43"/>
      <c r="G3" s="3"/>
      <c r="H3" s="3"/>
      <c r="I3" s="60" t="str">
        <f>CONCATENATE($B$3," / ",$E$3)</f>
        <v> / </v>
      </c>
      <c r="J3" s="164"/>
      <c r="K3" s="41"/>
      <c r="L3" s="60" t="str">
        <f>CONCATENATE($B$3," / ",$E$3)</f>
        <v> / </v>
      </c>
      <c r="M3" s="57" t="str">
        <f>CONCATENATE($C$3," ",$B$3," / ",$F$3," ",$E$3)</f>
        <v>  /  </v>
      </c>
    </row>
    <row r="4" spans="1:13" s="58" customFormat="1" ht="13.5" customHeight="1">
      <c r="A4" s="59">
        <v>3</v>
      </c>
      <c r="B4" s="163"/>
      <c r="C4" s="43"/>
      <c r="D4" s="3"/>
      <c r="E4" s="163"/>
      <c r="F4" s="43"/>
      <c r="G4" s="3"/>
      <c r="H4" s="3"/>
      <c r="I4" s="60" t="str">
        <f>CONCATENATE($B$4," / ",$E$4)</f>
        <v> / </v>
      </c>
      <c r="J4" s="164"/>
      <c r="K4" s="41"/>
      <c r="L4" s="60" t="str">
        <f>CONCATENATE($B$4," / ",$E$4)</f>
        <v> / </v>
      </c>
      <c r="M4" s="57" t="str">
        <f>CONCATENATE($C$4," ",$B$4," / ",$F$4," ",$E$4)</f>
        <v>  /  </v>
      </c>
    </row>
    <row r="5" spans="1:13" s="58" customFormat="1" ht="13.5" customHeight="1">
      <c r="A5" s="59">
        <v>4</v>
      </c>
      <c r="B5" s="163"/>
      <c r="C5" s="43"/>
      <c r="D5" s="3"/>
      <c r="E5" s="163"/>
      <c r="F5" s="43"/>
      <c r="G5" s="3"/>
      <c r="H5" s="3"/>
      <c r="I5" s="60" t="str">
        <f>CONCATENATE($B$5," / ",$E$5)</f>
        <v> / </v>
      </c>
      <c r="J5" s="164"/>
      <c r="K5" s="41"/>
      <c r="L5" s="60" t="str">
        <f>CONCATENATE($B$5," / ",$E$5)</f>
        <v> / </v>
      </c>
      <c r="M5" s="57" t="str">
        <f>CONCATENATE($C$5," ",$B$5," / ",$F$5," ",$E$5)</f>
        <v>  /  </v>
      </c>
    </row>
    <row r="6" spans="1:13" s="58" customFormat="1" ht="13.5" customHeight="1">
      <c r="A6" s="59">
        <v>5</v>
      </c>
      <c r="B6" s="163"/>
      <c r="C6" s="43"/>
      <c r="D6" s="3"/>
      <c r="E6" s="163"/>
      <c r="F6" s="43"/>
      <c r="G6" s="3"/>
      <c r="H6" s="3"/>
      <c r="I6" s="60" t="str">
        <f>CONCATENATE($B$6," / ",$E$6)</f>
        <v> / </v>
      </c>
      <c r="J6" s="164"/>
      <c r="K6" s="41"/>
      <c r="L6" s="60" t="str">
        <f>CONCATENATE($B$6," / ",$E$6)</f>
        <v> / </v>
      </c>
      <c r="M6" s="57" t="str">
        <f>CONCATENATE($C$6," ",$B$6," / ",$F$6," ",$E$6)</f>
        <v>  /  </v>
      </c>
    </row>
    <row r="7" spans="1:13" s="58" customFormat="1" ht="13.5" customHeight="1">
      <c r="A7" s="59">
        <v>6</v>
      </c>
      <c r="B7" s="163"/>
      <c r="C7" s="43"/>
      <c r="D7" s="3"/>
      <c r="E7" s="163"/>
      <c r="F7" s="43"/>
      <c r="G7" s="3"/>
      <c r="H7" s="3"/>
      <c r="I7" s="60" t="str">
        <f>CONCATENATE($B$7," / ",$E$7)</f>
        <v> / </v>
      </c>
      <c r="J7" s="164"/>
      <c r="K7" s="41"/>
      <c r="L7" s="60" t="str">
        <f>CONCATENATE($B$7," / ",$E$7)</f>
        <v> / </v>
      </c>
      <c r="M7" s="57" t="str">
        <f>CONCATENATE($C$7," ",$B$7," / ",$F$7," ",$E$7)</f>
        <v>  /  </v>
      </c>
    </row>
    <row r="8" spans="1:13" s="58" customFormat="1" ht="13.5" customHeight="1">
      <c r="A8" s="59">
        <v>7</v>
      </c>
      <c r="B8" s="163"/>
      <c r="C8" s="43"/>
      <c r="D8" s="3"/>
      <c r="E8" s="163"/>
      <c r="F8" s="43"/>
      <c r="G8" s="3"/>
      <c r="H8" s="3"/>
      <c r="I8" s="60" t="str">
        <f>CONCATENATE($B$8," / ",$E$8)</f>
        <v> / </v>
      </c>
      <c r="J8" s="164"/>
      <c r="K8" s="41"/>
      <c r="L8" s="60" t="str">
        <f>CONCATENATE($B$8," / ",$E$8)</f>
        <v> / </v>
      </c>
      <c r="M8" s="57" t="str">
        <f>CONCATENATE($C$8," ",$B$8," / ",$F$8," ",$E$8)</f>
        <v>  /  </v>
      </c>
    </row>
    <row r="9" spans="1:13" s="58" customFormat="1" ht="13.5" customHeight="1">
      <c r="A9" s="59">
        <v>8</v>
      </c>
      <c r="B9" s="163"/>
      <c r="C9" s="43"/>
      <c r="D9" s="3"/>
      <c r="E9" s="163"/>
      <c r="F9" s="43"/>
      <c r="G9" s="3"/>
      <c r="H9" s="3"/>
      <c r="I9" s="60" t="str">
        <f>CONCATENATE($B$9," / ",$E$9)</f>
        <v> / </v>
      </c>
      <c r="J9" s="164"/>
      <c r="K9" s="41"/>
      <c r="L9" s="60" t="str">
        <f>CONCATENATE($B$9," / ",$E$9)</f>
        <v> / </v>
      </c>
      <c r="M9" s="57" t="str">
        <f>CONCATENATE($C$9," ",$B$9," / ",$F$9," ",$E$9)</f>
        <v>  /  </v>
      </c>
    </row>
    <row r="10" spans="1:13" s="58" customFormat="1" ht="13.5" customHeight="1">
      <c r="A10" s="85">
        <v>9</v>
      </c>
      <c r="B10" s="165"/>
      <c r="C10" s="86"/>
      <c r="D10" s="87"/>
      <c r="E10" s="165"/>
      <c r="F10" s="86"/>
      <c r="G10" s="87"/>
      <c r="H10" s="87"/>
      <c r="I10" s="60" t="str">
        <f>CONCATENATE($B$10," / ",$E$10)</f>
        <v> / </v>
      </c>
      <c r="J10" s="166"/>
      <c r="K10" s="41"/>
      <c r="L10" s="60" t="str">
        <f>CONCATENATE($B$10," / ",$E$10)</f>
        <v> / </v>
      </c>
      <c r="M10" s="57" t="str">
        <f>CONCATENATE($C$10," ",$B$10," / ",$F$10," ",$E$10)</f>
        <v>  /  </v>
      </c>
    </row>
    <row r="11" spans="1:13" s="58" customFormat="1" ht="13.5" customHeight="1">
      <c r="A11" s="59">
        <v>10</v>
      </c>
      <c r="B11" s="163"/>
      <c r="C11" s="43"/>
      <c r="D11" s="3"/>
      <c r="E11" s="163"/>
      <c r="F11" s="43"/>
      <c r="G11" s="3"/>
      <c r="H11" s="3"/>
      <c r="I11" s="60" t="str">
        <f>CONCATENATE($B$11," / ",$E$11)</f>
        <v> / </v>
      </c>
      <c r="J11" s="164"/>
      <c r="K11" s="41"/>
      <c r="L11" s="60" t="str">
        <f>CONCATENATE($B$11," / ",$E$11)</f>
        <v> / </v>
      </c>
      <c r="M11" s="57" t="str">
        <f>CONCATENATE($C$11," ",$B$11," / ",$F$11," ",$E$11)</f>
        <v>  /  </v>
      </c>
    </row>
    <row r="12" spans="1:13" s="58" customFormat="1" ht="13.5" customHeight="1">
      <c r="A12" s="59">
        <v>11</v>
      </c>
      <c r="B12" s="163"/>
      <c r="C12" s="43"/>
      <c r="D12" s="3"/>
      <c r="E12" s="163"/>
      <c r="F12" s="43"/>
      <c r="G12" s="3"/>
      <c r="H12" s="3"/>
      <c r="I12" s="60" t="str">
        <f>CONCATENATE($B$12," / ",$E$12)</f>
        <v> / </v>
      </c>
      <c r="J12" s="164"/>
      <c r="K12" s="41"/>
      <c r="L12" s="60" t="str">
        <f>CONCATENATE($B$12," / ",$E$12)</f>
        <v> / </v>
      </c>
      <c r="M12" s="57" t="str">
        <f>CONCATENATE($C$12," ",$B$12," / ",$F$12," ",$E$12)</f>
        <v>  /  </v>
      </c>
    </row>
    <row r="13" spans="1:13" s="58" customFormat="1" ht="13.5" customHeight="1">
      <c r="A13" s="59">
        <v>12</v>
      </c>
      <c r="B13" s="163"/>
      <c r="C13" s="43"/>
      <c r="D13" s="3"/>
      <c r="E13" s="163"/>
      <c r="F13" s="43"/>
      <c r="G13" s="3"/>
      <c r="H13" s="3"/>
      <c r="I13" s="60" t="str">
        <f>CONCATENATE($B$13," / ",$E$13)</f>
        <v> / </v>
      </c>
      <c r="J13" s="164"/>
      <c r="K13" s="41"/>
      <c r="L13" s="60" t="str">
        <f>CONCATENATE($B$13," / ",$E$13)</f>
        <v> / </v>
      </c>
      <c r="M13" s="57" t="str">
        <f>CONCATENATE($C$13," ",$B$13," / ",$F$13," ",$E$13)</f>
        <v>  /  </v>
      </c>
    </row>
    <row r="15" spans="1:10" ht="12.75">
      <c r="A15" s="64" t="s">
        <v>31</v>
      </c>
      <c r="B15" s="65"/>
      <c r="D15" s="66" t="s">
        <v>32</v>
      </c>
      <c r="E15" s="67"/>
      <c r="J15" s="63"/>
    </row>
    <row r="16" ht="12.75">
      <c r="J16" s="63"/>
    </row>
    <row r="17" ht="12.75">
      <c r="J17" s="63"/>
    </row>
    <row r="18" ht="12.75">
      <c r="J18" s="63"/>
    </row>
    <row r="19" ht="12.75">
      <c r="J19" s="63"/>
    </row>
  </sheetData>
  <sheetProtection password="CCA4" sheet="1" formatCells="0" formatColumns="0" formatRows="0" selectLockedCells="1"/>
  <printOptions horizontalCentered="1"/>
  <pageMargins left="0.7480314960629921" right="0.7480314960629921" top="1.4960629921259843" bottom="0.3937007874015748" header="0.5118110236220472" footer="0.3937007874015748"/>
  <pageSetup fitToHeight="1" fitToWidth="1" horizontalDpi="300" verticalDpi="300" orientation="landscape" paperSize="9" r:id="rId2"/>
  <headerFooter alignWithMargins="0">
    <oddHeader>&amp;L&amp;F&amp;C&amp;16Setzliste DEplus 12 Teams&amp;R&amp;D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="75" zoomScaleNormal="75" workbookViewId="0" topLeftCell="A1">
      <selection activeCell="C2" sqref="C2"/>
    </sheetView>
  </sheetViews>
  <sheetFormatPr defaultColWidth="9.140625" defaultRowHeight="12.75"/>
  <cols>
    <col min="1" max="1" width="4.7109375" style="76" customWidth="1"/>
    <col min="2" max="2" width="7.00390625" style="76" customWidth="1"/>
    <col min="3" max="3" width="4.7109375" style="76" customWidth="1"/>
    <col min="4" max="4" width="7.140625" style="76" bestFit="1" customWidth="1"/>
    <col min="5" max="5" width="29.421875" style="76" customWidth="1"/>
    <col min="6" max="6" width="3.57421875" style="76" customWidth="1"/>
    <col min="7" max="7" width="29.421875" style="76" customWidth="1"/>
    <col min="8" max="10" width="3.8515625" style="76" customWidth="1"/>
    <col min="11" max="11" width="6.140625" style="76" customWidth="1"/>
    <col min="12" max="20" width="3.8515625" style="76" customWidth="1"/>
    <col min="21" max="16384" width="9.140625" style="70" customWidth="1"/>
  </cols>
  <sheetData>
    <row r="1" spans="1:22" ht="64.5" customHeight="1">
      <c r="A1" s="95" t="s">
        <v>3</v>
      </c>
      <c r="B1" s="96" t="s">
        <v>4</v>
      </c>
      <c r="C1" s="96" t="s">
        <v>5</v>
      </c>
      <c r="D1" s="96" t="s">
        <v>37</v>
      </c>
      <c r="E1" s="97" t="s">
        <v>6</v>
      </c>
      <c r="F1" s="97" t="s">
        <v>7</v>
      </c>
      <c r="G1" s="97" t="s">
        <v>8</v>
      </c>
      <c r="H1" s="98" t="s">
        <v>9</v>
      </c>
      <c r="I1" s="98"/>
      <c r="J1" s="98"/>
      <c r="K1" s="99" t="s">
        <v>10</v>
      </c>
      <c r="L1" s="93" t="s">
        <v>11</v>
      </c>
      <c r="M1" s="89"/>
      <c r="N1" s="89"/>
      <c r="O1" s="89" t="s">
        <v>12</v>
      </c>
      <c r="P1" s="89"/>
      <c r="Q1" s="89"/>
      <c r="R1" s="89" t="s">
        <v>13</v>
      </c>
      <c r="S1" s="89"/>
      <c r="T1" s="89"/>
      <c r="U1" s="88" t="s">
        <v>14</v>
      </c>
      <c r="V1" s="88" t="s">
        <v>15</v>
      </c>
    </row>
    <row r="2" spans="1:24" ht="18" customHeight="1">
      <c r="A2" s="100">
        <v>1</v>
      </c>
      <c r="B2" s="5" t="s">
        <v>16</v>
      </c>
      <c r="C2" s="90"/>
      <c r="D2" s="91"/>
      <c r="E2" s="71" t="str">
        <f>IF(Anmeldung!$I$10=" / ",CONCATENATE("Seed #",Anmeldung!$A$10),Anmeldung!$I$10)</f>
        <v>Seed #9</v>
      </c>
      <c r="F2" s="71" t="s">
        <v>7</v>
      </c>
      <c r="G2" s="71" t="str">
        <f>IF(Anmeldung!$I$9=" / ",CONCATENATE("Seed #",Anmeldung!$A$9),Anmeldung!$I$9)</f>
        <v>Seed #8</v>
      </c>
      <c r="H2" s="77">
        <f aca="true" t="shared" si="0" ref="H2:H7">IF(L2=N2,"",SUM(IF(L2&gt;N2,1,0),IF(O2&gt;Q2,1,0),IF(R2&lt;=T2,0,1)))</f>
      </c>
      <c r="I2" s="71" t="s">
        <v>17</v>
      </c>
      <c r="J2" s="77">
        <f aca="true" t="shared" si="1" ref="J2:J7">IF(L2=N2,"",SUM(IF(L2&lt;N2,1,0),IF(O2&lt;Q2,1,0),IF(R2&gt;=T2,0,1)))</f>
      </c>
      <c r="K2" s="101">
        <f aca="true" t="shared" si="2" ref="K2:K7">SUM(V2-U2)</f>
        <v>0</v>
      </c>
      <c r="L2" s="94"/>
      <c r="M2" s="71" t="s">
        <v>17</v>
      </c>
      <c r="N2" s="92"/>
      <c r="O2" s="92"/>
      <c r="P2" s="71" t="s">
        <v>17</v>
      </c>
      <c r="Q2" s="92"/>
      <c r="R2" s="90"/>
      <c r="S2" s="71" t="s">
        <v>17</v>
      </c>
      <c r="T2" s="90"/>
      <c r="U2" s="80"/>
      <c r="V2" s="80"/>
      <c r="W2" s="63"/>
      <c r="X2" s="63"/>
    </row>
    <row r="3" spans="1:24" ht="18" customHeight="1">
      <c r="A3" s="100">
        <f aca="true" t="shared" si="3" ref="A3:A25">SUM(A2,1)</f>
        <v>2</v>
      </c>
      <c r="B3" s="5" t="s">
        <v>16</v>
      </c>
      <c r="C3" s="90"/>
      <c r="D3" s="91"/>
      <c r="E3" s="71" t="str">
        <f>IF(Anmeldung!$I$6=" / ",CONCATENATE("Seed #",Anmeldung!$A$6),Anmeldung!$I$6)</f>
        <v>Seed #5</v>
      </c>
      <c r="F3" s="71" t="s">
        <v>7</v>
      </c>
      <c r="G3" s="71" t="str">
        <f>IF(Anmeldung!$I$13=" / ",CONCATENATE("Seed #",Anmeldung!$A$13),Anmeldung!$I$13)</f>
        <v>Seed #12</v>
      </c>
      <c r="H3" s="77">
        <f t="shared" si="0"/>
      </c>
      <c r="I3" s="71" t="s">
        <v>17</v>
      </c>
      <c r="J3" s="77">
        <f t="shared" si="1"/>
      </c>
      <c r="K3" s="101">
        <f t="shared" si="2"/>
        <v>0</v>
      </c>
      <c r="L3" s="94"/>
      <c r="M3" s="71" t="s">
        <v>17</v>
      </c>
      <c r="N3" s="92"/>
      <c r="O3" s="92"/>
      <c r="P3" s="71" t="s">
        <v>17</v>
      </c>
      <c r="Q3" s="92"/>
      <c r="R3" s="90"/>
      <c r="S3" s="71" t="s">
        <v>17</v>
      </c>
      <c r="T3" s="90"/>
      <c r="U3" s="80"/>
      <c r="V3" s="80"/>
      <c r="W3" s="63"/>
      <c r="X3" s="63"/>
    </row>
    <row r="4" spans="1:24" ht="18" customHeight="1">
      <c r="A4" s="100">
        <f t="shared" si="3"/>
        <v>3</v>
      </c>
      <c r="B4" s="5" t="s">
        <v>16</v>
      </c>
      <c r="C4" s="90"/>
      <c r="D4" s="91"/>
      <c r="E4" s="71" t="str">
        <f>IF(Anmeldung!$I$12=" / ",CONCATENATE("Seed #",Anmeldung!$A$12),Anmeldung!$I$12)</f>
        <v>Seed #11</v>
      </c>
      <c r="F4" s="71" t="s">
        <v>7</v>
      </c>
      <c r="G4" s="71" t="str">
        <f>IF(Anmeldung!$I$7=" / ",CONCATENATE("Seed #",Anmeldung!$A$7),Anmeldung!$I$7)</f>
        <v>Seed #6</v>
      </c>
      <c r="H4" s="77">
        <f t="shared" si="0"/>
      </c>
      <c r="I4" s="71" t="s">
        <v>17</v>
      </c>
      <c r="J4" s="77">
        <f t="shared" si="1"/>
      </c>
      <c r="K4" s="101">
        <f t="shared" si="2"/>
        <v>0</v>
      </c>
      <c r="L4" s="94"/>
      <c r="M4" s="71" t="s">
        <v>17</v>
      </c>
      <c r="N4" s="92"/>
      <c r="O4" s="92"/>
      <c r="P4" s="71" t="s">
        <v>17</v>
      </c>
      <c r="Q4" s="92"/>
      <c r="R4" s="90"/>
      <c r="S4" s="71" t="s">
        <v>17</v>
      </c>
      <c r="T4" s="90"/>
      <c r="U4" s="80"/>
      <c r="V4" s="80"/>
      <c r="W4" s="63"/>
      <c r="X4" s="63"/>
    </row>
    <row r="5" spans="1:24" ht="18" customHeight="1" thickBot="1">
      <c r="A5" s="102">
        <f t="shared" si="3"/>
        <v>4</v>
      </c>
      <c r="B5" s="6" t="s">
        <v>16</v>
      </c>
      <c r="C5" s="103"/>
      <c r="D5" s="104"/>
      <c r="E5" s="72" t="str">
        <f>IF(Anmeldung!$I$8=" / ",CONCATENATE("Seed #",Anmeldung!$A$8),Anmeldung!$I$8)</f>
        <v>Seed #7</v>
      </c>
      <c r="F5" s="72" t="s">
        <v>7</v>
      </c>
      <c r="G5" s="72" t="str">
        <f>IF(Anmeldung!$I$11=" / ",CONCATENATE("Seed #",Anmeldung!$A$11),Anmeldung!$I$11)</f>
        <v>Seed #10</v>
      </c>
      <c r="H5" s="78">
        <f t="shared" si="0"/>
      </c>
      <c r="I5" s="72" t="s">
        <v>17</v>
      </c>
      <c r="J5" s="78">
        <f t="shared" si="1"/>
      </c>
      <c r="K5" s="105">
        <f t="shared" si="2"/>
        <v>0</v>
      </c>
      <c r="L5" s="169"/>
      <c r="M5" s="72" t="s">
        <v>17</v>
      </c>
      <c r="N5" s="170"/>
      <c r="O5" s="170"/>
      <c r="P5" s="72" t="s">
        <v>17</v>
      </c>
      <c r="Q5" s="170"/>
      <c r="R5" s="103"/>
      <c r="S5" s="72" t="s">
        <v>17</v>
      </c>
      <c r="T5" s="103"/>
      <c r="U5" s="81"/>
      <c r="V5" s="81"/>
      <c r="W5" s="63"/>
      <c r="X5" s="63"/>
    </row>
    <row r="6" spans="1:24" s="74" customFormat="1" ht="18" customHeight="1">
      <c r="A6" s="106">
        <f t="shared" si="3"/>
        <v>5</v>
      </c>
      <c r="B6" s="9" t="s">
        <v>18</v>
      </c>
      <c r="C6" s="107"/>
      <c r="D6" s="108"/>
      <c r="E6" s="75" t="str">
        <f>IF(Anmeldung!$I$2=" / ",CONCATENATE("Seed #",Anmeldung!$A$2),Anmeldung!$I$2)</f>
        <v>Seed #1</v>
      </c>
      <c r="F6" s="75" t="s">
        <v>7</v>
      </c>
      <c r="G6" s="75" t="str">
        <f>IF($H$2=$J$2,CONCATENATE("Winner Match #",$A$2),IF($H$2&gt;$J$2,$E$2,$G$2))</f>
        <v>Winner Match #1</v>
      </c>
      <c r="H6" s="79">
        <f t="shared" si="0"/>
      </c>
      <c r="I6" s="75" t="s">
        <v>17</v>
      </c>
      <c r="J6" s="79">
        <f t="shared" si="1"/>
      </c>
      <c r="K6" s="109">
        <f t="shared" si="2"/>
        <v>0</v>
      </c>
      <c r="L6" s="167"/>
      <c r="M6" s="75" t="s">
        <v>17</v>
      </c>
      <c r="N6" s="168"/>
      <c r="O6" s="168"/>
      <c r="P6" s="75" t="s">
        <v>17</v>
      </c>
      <c r="Q6" s="168"/>
      <c r="R6" s="107"/>
      <c r="S6" s="75" t="s">
        <v>17</v>
      </c>
      <c r="T6" s="107"/>
      <c r="U6" s="82"/>
      <c r="V6" s="82"/>
      <c r="W6" s="63"/>
      <c r="X6" s="73"/>
    </row>
    <row r="7" spans="1:24" ht="18" customHeight="1">
      <c r="A7" s="100">
        <f t="shared" si="3"/>
        <v>6</v>
      </c>
      <c r="B7" s="5" t="s">
        <v>18</v>
      </c>
      <c r="C7" s="90"/>
      <c r="D7" s="91"/>
      <c r="E7" s="71" t="str">
        <f>IF($H$3=$J$3,CONCATENATE("Winner Match #",$A$3),IF($H$3&gt;$J$3,$E$3,$G$3))</f>
        <v>Winner Match #2</v>
      </c>
      <c r="F7" s="71" t="s">
        <v>7</v>
      </c>
      <c r="G7" s="71" t="str">
        <f>IF(Anmeldung!$I$5=" / ",CONCATENATE("Seed #",Anmeldung!$A$5),Anmeldung!$I$5)</f>
        <v>Seed #4</v>
      </c>
      <c r="H7" s="77">
        <f t="shared" si="0"/>
      </c>
      <c r="I7" s="71" t="s">
        <v>17</v>
      </c>
      <c r="J7" s="77">
        <f t="shared" si="1"/>
      </c>
      <c r="K7" s="101">
        <f t="shared" si="2"/>
        <v>0</v>
      </c>
      <c r="L7" s="94"/>
      <c r="M7" s="71" t="s">
        <v>17</v>
      </c>
      <c r="N7" s="92"/>
      <c r="O7" s="92"/>
      <c r="P7" s="71" t="s">
        <v>17</v>
      </c>
      <c r="Q7" s="92"/>
      <c r="R7" s="90"/>
      <c r="S7" s="71" t="s">
        <v>17</v>
      </c>
      <c r="T7" s="90"/>
      <c r="U7" s="80"/>
      <c r="V7" s="80"/>
      <c r="W7" s="63"/>
      <c r="X7" s="63"/>
    </row>
    <row r="8" spans="1:24" ht="18" customHeight="1">
      <c r="A8" s="100">
        <f t="shared" si="3"/>
        <v>7</v>
      </c>
      <c r="B8" s="5" t="s">
        <v>18</v>
      </c>
      <c r="C8" s="90"/>
      <c r="D8" s="91"/>
      <c r="E8" s="71" t="str">
        <f>IF(Anmeldung!$I$4=" / ",CONCATENATE("Seed #",Anmeldung!$A$4),Anmeldung!$I$4)</f>
        <v>Seed #3</v>
      </c>
      <c r="F8" s="71" t="s">
        <v>7</v>
      </c>
      <c r="G8" s="71" t="str">
        <f>IF($H$4=$J$4,CONCATENATE("Winner Match #",$A$4),IF($H$4&gt;$J$4,$E$4,$G$4))</f>
        <v>Winner Match #3</v>
      </c>
      <c r="H8" s="77">
        <f aca="true" t="shared" si="4" ref="H8:H23">IF(L8=N8,"",SUM(IF(L8&gt;N8,1,0),IF(O8&gt;Q8,1,0),IF(R8&lt;=T8,0,1)))</f>
      </c>
      <c r="I8" s="71" t="s">
        <v>17</v>
      </c>
      <c r="J8" s="77">
        <f aca="true" t="shared" si="5" ref="J8:J23">IF(L8=N8,"",SUM(IF(L8&lt;N8,1,0),IF(O8&lt;Q8,1,0),IF(R8&gt;=T8,0,1)))</f>
      </c>
      <c r="K8" s="101">
        <f aca="true" t="shared" si="6" ref="K8:K23">SUM(V8-U8)</f>
        <v>0</v>
      </c>
      <c r="L8" s="94"/>
      <c r="M8" s="71" t="s">
        <v>17</v>
      </c>
      <c r="N8" s="92"/>
      <c r="O8" s="92"/>
      <c r="P8" s="71" t="s">
        <v>17</v>
      </c>
      <c r="Q8" s="92"/>
      <c r="R8" s="90"/>
      <c r="S8" s="71" t="s">
        <v>17</v>
      </c>
      <c r="T8" s="90"/>
      <c r="U8" s="80"/>
      <c r="V8" s="80"/>
      <c r="W8" s="63"/>
      <c r="X8" s="63"/>
    </row>
    <row r="9" spans="1:24" ht="18" customHeight="1" thickBot="1">
      <c r="A9" s="102">
        <f t="shared" si="3"/>
        <v>8</v>
      </c>
      <c r="B9" s="6" t="s">
        <v>18</v>
      </c>
      <c r="C9" s="103"/>
      <c r="D9" s="104"/>
      <c r="E9" s="72" t="str">
        <f>IF($H$5=$J$5,CONCATENATE("Winner Match #",$A$5),IF($H$5&gt;$J$5,$E$5,$G$5))</f>
        <v>Winner Match #4</v>
      </c>
      <c r="F9" s="72" t="s">
        <v>7</v>
      </c>
      <c r="G9" s="72" t="str">
        <f>IF(Anmeldung!$I$3=" / ",CONCATENATE("Seed #",Anmeldung!$A$3),Anmeldung!$I$3)</f>
        <v>Seed #2</v>
      </c>
      <c r="H9" s="78">
        <f t="shared" si="4"/>
      </c>
      <c r="I9" s="72" t="s">
        <v>17</v>
      </c>
      <c r="J9" s="78">
        <f t="shared" si="5"/>
      </c>
      <c r="K9" s="105">
        <f t="shared" si="6"/>
        <v>0</v>
      </c>
      <c r="L9" s="169"/>
      <c r="M9" s="72" t="s">
        <v>17</v>
      </c>
      <c r="N9" s="170"/>
      <c r="O9" s="170"/>
      <c r="P9" s="72" t="s">
        <v>17</v>
      </c>
      <c r="Q9" s="170"/>
      <c r="R9" s="103"/>
      <c r="S9" s="72" t="s">
        <v>17</v>
      </c>
      <c r="T9" s="103"/>
      <c r="U9" s="81"/>
      <c r="V9" s="81"/>
      <c r="W9" s="63"/>
      <c r="X9" s="63"/>
    </row>
    <row r="10" spans="1:24" ht="18" customHeight="1">
      <c r="A10" s="106">
        <f t="shared" si="3"/>
        <v>9</v>
      </c>
      <c r="B10" s="143">
        <v>9</v>
      </c>
      <c r="C10" s="107"/>
      <c r="D10" s="108"/>
      <c r="E10" s="75" t="str">
        <f>IF($H$5=$J$5,CONCATENATE("Loser Match #",$A$5),IF($H$5&lt;$J$5,$E$5,$G$5))</f>
        <v>Loser Match #4</v>
      </c>
      <c r="F10" s="75" t="s">
        <v>7</v>
      </c>
      <c r="G10" s="75" t="str">
        <f>IF($H$6=$J$6,CONCATENATE("Loser Match #",$A$6),IF($H$6&lt;$J$6,$E$6,$G$6))</f>
        <v>Loser Match #5</v>
      </c>
      <c r="H10" s="79">
        <f t="shared" si="4"/>
      </c>
      <c r="I10" s="75" t="s">
        <v>17</v>
      </c>
      <c r="J10" s="79">
        <f t="shared" si="5"/>
      </c>
      <c r="K10" s="109">
        <f t="shared" si="6"/>
        <v>0</v>
      </c>
      <c r="L10" s="167"/>
      <c r="M10" s="75" t="s">
        <v>17</v>
      </c>
      <c r="N10" s="168"/>
      <c r="O10" s="168"/>
      <c r="P10" s="75" t="s">
        <v>17</v>
      </c>
      <c r="Q10" s="168"/>
      <c r="R10" s="107"/>
      <c r="S10" s="75" t="s">
        <v>17</v>
      </c>
      <c r="T10" s="107"/>
      <c r="U10" s="82"/>
      <c r="V10" s="82"/>
      <c r="W10" s="63"/>
      <c r="X10" s="63"/>
    </row>
    <row r="11" spans="1:24" ht="18" customHeight="1">
      <c r="A11" s="100">
        <f t="shared" si="3"/>
        <v>10</v>
      </c>
      <c r="B11" s="144">
        <v>9</v>
      </c>
      <c r="C11" s="90"/>
      <c r="D11" s="91"/>
      <c r="E11" s="71" t="str">
        <f>IF($H$4=$J$4,CONCATENATE("Loser Match #",$A$4),IF($H$4&lt;$J$4,$E$4,$G$4))</f>
        <v>Loser Match #3</v>
      </c>
      <c r="F11" s="71" t="s">
        <v>7</v>
      </c>
      <c r="G11" s="71" t="str">
        <f>IF($H$7=$J$7,CONCATENATE("Loser Match #",$A$7),IF($H$7&lt;$J$7,$E$7,$G$7))</f>
        <v>Loser Match #6</v>
      </c>
      <c r="H11" s="77">
        <f t="shared" si="4"/>
      </c>
      <c r="I11" s="71" t="s">
        <v>17</v>
      </c>
      <c r="J11" s="77">
        <f t="shared" si="5"/>
      </c>
      <c r="K11" s="101">
        <f t="shared" si="6"/>
        <v>0</v>
      </c>
      <c r="L11" s="94"/>
      <c r="M11" s="71" t="s">
        <v>17</v>
      </c>
      <c r="N11" s="92"/>
      <c r="O11" s="92"/>
      <c r="P11" s="71" t="s">
        <v>17</v>
      </c>
      <c r="Q11" s="92"/>
      <c r="R11" s="90"/>
      <c r="S11" s="71" t="s">
        <v>17</v>
      </c>
      <c r="T11" s="90"/>
      <c r="U11" s="80"/>
      <c r="V11" s="80"/>
      <c r="W11" s="63"/>
      <c r="X11" s="63"/>
    </row>
    <row r="12" spans="1:24" ht="18" customHeight="1">
      <c r="A12" s="100">
        <f t="shared" si="3"/>
        <v>11</v>
      </c>
      <c r="B12" s="144">
        <v>9</v>
      </c>
      <c r="C12" s="90"/>
      <c r="D12" s="91"/>
      <c r="E12" s="71" t="str">
        <f>IF($H$3=$J$3,CONCATENATE("Loser Match #",$A$3),IF($H$3&lt;$J$3,$E$3,$G$3))</f>
        <v>Loser Match #2</v>
      </c>
      <c r="F12" s="71" t="s">
        <v>7</v>
      </c>
      <c r="G12" s="71" t="str">
        <f>IF($H$8=$J$8,CONCATENATE("Loser Match #",$A$8),IF($H$8&lt;$J$8,$E$8,$G$8))</f>
        <v>Loser Match #7</v>
      </c>
      <c r="H12" s="77">
        <f t="shared" si="4"/>
      </c>
      <c r="I12" s="71" t="s">
        <v>17</v>
      </c>
      <c r="J12" s="77">
        <f t="shared" si="5"/>
      </c>
      <c r="K12" s="101">
        <f t="shared" si="6"/>
        <v>0</v>
      </c>
      <c r="L12" s="94"/>
      <c r="M12" s="71" t="s">
        <v>17</v>
      </c>
      <c r="N12" s="92"/>
      <c r="O12" s="92"/>
      <c r="P12" s="71" t="s">
        <v>17</v>
      </c>
      <c r="Q12" s="92"/>
      <c r="R12" s="90"/>
      <c r="S12" s="71" t="s">
        <v>17</v>
      </c>
      <c r="T12" s="90"/>
      <c r="U12" s="80"/>
      <c r="V12" s="80"/>
      <c r="W12" s="63"/>
      <c r="X12" s="63"/>
    </row>
    <row r="13" spans="1:24" ht="18" customHeight="1" thickBot="1">
      <c r="A13" s="102">
        <f t="shared" si="3"/>
        <v>12</v>
      </c>
      <c r="B13" s="145">
        <v>9</v>
      </c>
      <c r="C13" s="103"/>
      <c r="D13" s="104"/>
      <c r="E13" s="72" t="str">
        <f>IF($H$2=$J$2,CONCATENATE("Loser Match #",$A$2),IF($H$2&lt;$J$2,$E$2,$G$2))</f>
        <v>Loser Match #1</v>
      </c>
      <c r="F13" s="72" t="s">
        <v>7</v>
      </c>
      <c r="G13" s="72" t="str">
        <f>IF($H$9=$J$9,CONCATENATE("Loser Match #",$A$9),IF($H$9&lt;$J$9,$E$9,$G$9))</f>
        <v>Loser Match #8</v>
      </c>
      <c r="H13" s="78">
        <f t="shared" si="4"/>
      </c>
      <c r="I13" s="72" t="s">
        <v>17</v>
      </c>
      <c r="J13" s="78">
        <f t="shared" si="5"/>
      </c>
      <c r="K13" s="105">
        <f t="shared" si="6"/>
        <v>0</v>
      </c>
      <c r="L13" s="169"/>
      <c r="M13" s="72" t="s">
        <v>17</v>
      </c>
      <c r="N13" s="170"/>
      <c r="O13" s="170"/>
      <c r="P13" s="72" t="s">
        <v>17</v>
      </c>
      <c r="Q13" s="170"/>
      <c r="R13" s="103"/>
      <c r="S13" s="72" t="s">
        <v>17</v>
      </c>
      <c r="T13" s="103"/>
      <c r="U13" s="81"/>
      <c r="V13" s="81"/>
      <c r="W13" s="63"/>
      <c r="X13" s="63"/>
    </row>
    <row r="14" spans="1:24" ht="18" customHeight="1">
      <c r="A14" s="106">
        <f t="shared" si="3"/>
        <v>13</v>
      </c>
      <c r="B14" s="9" t="s">
        <v>39</v>
      </c>
      <c r="C14" s="107"/>
      <c r="D14" s="108"/>
      <c r="E14" s="75" t="str">
        <f>IF($H$6=$J$6,CONCATENATE("Winner Match #",$A$6),IF($H$6&gt;$J$6,$E$6,$G$6))</f>
        <v>Winner Match #5</v>
      </c>
      <c r="F14" s="75" t="s">
        <v>7</v>
      </c>
      <c r="G14" s="75" t="str">
        <f>IF($H$7=$J$7,CONCATENATE("Winner Match #",$A$7),IF($H$7&gt;$J$7,$E$7,$G$7))</f>
        <v>Winner Match #6</v>
      </c>
      <c r="H14" s="79">
        <f t="shared" si="4"/>
      </c>
      <c r="I14" s="75" t="s">
        <v>17</v>
      </c>
      <c r="J14" s="79">
        <f t="shared" si="5"/>
      </c>
      <c r="K14" s="109">
        <f t="shared" si="6"/>
        <v>0</v>
      </c>
      <c r="L14" s="167"/>
      <c r="M14" s="75" t="s">
        <v>17</v>
      </c>
      <c r="N14" s="168"/>
      <c r="O14" s="168"/>
      <c r="P14" s="75" t="s">
        <v>17</v>
      </c>
      <c r="Q14" s="168"/>
      <c r="R14" s="107"/>
      <c r="S14" s="75" t="s">
        <v>17</v>
      </c>
      <c r="T14" s="107"/>
      <c r="U14" s="82"/>
      <c r="V14" s="82"/>
      <c r="W14" s="63"/>
      <c r="X14" s="63"/>
    </row>
    <row r="15" spans="1:24" ht="18" customHeight="1" thickBot="1">
      <c r="A15" s="102">
        <f t="shared" si="3"/>
        <v>14</v>
      </c>
      <c r="B15" s="6" t="s">
        <v>39</v>
      </c>
      <c r="C15" s="103"/>
      <c r="D15" s="104"/>
      <c r="E15" s="72" t="str">
        <f>IF($H$8=$J$8,CONCATENATE("Winner Match #",$A$8),IF($H$8&gt;$J$8,$E$8,$G$8))</f>
        <v>Winner Match #7</v>
      </c>
      <c r="F15" s="72" t="s">
        <v>7</v>
      </c>
      <c r="G15" s="72" t="str">
        <f>IF($H$9=$J$9,CONCATENATE("Winner Match #",$A$9),IF($H$9&gt;$J$9,$E$9,$G$9))</f>
        <v>Winner Match #8</v>
      </c>
      <c r="H15" s="78">
        <f t="shared" si="4"/>
      </c>
      <c r="I15" s="72" t="s">
        <v>17</v>
      </c>
      <c r="J15" s="78">
        <f t="shared" si="5"/>
      </c>
      <c r="K15" s="105">
        <f t="shared" si="6"/>
        <v>0</v>
      </c>
      <c r="L15" s="169"/>
      <c r="M15" s="72" t="s">
        <v>17</v>
      </c>
      <c r="N15" s="170"/>
      <c r="O15" s="170"/>
      <c r="P15" s="72" t="s">
        <v>17</v>
      </c>
      <c r="Q15" s="170"/>
      <c r="R15" s="103"/>
      <c r="S15" s="72" t="s">
        <v>17</v>
      </c>
      <c r="T15" s="103"/>
      <c r="U15" s="81"/>
      <c r="V15" s="81"/>
      <c r="W15" s="63"/>
      <c r="X15" s="63"/>
    </row>
    <row r="16" spans="1:24" ht="18" customHeight="1">
      <c r="A16" s="141">
        <f t="shared" si="3"/>
        <v>15</v>
      </c>
      <c r="B16" s="110" t="s">
        <v>40</v>
      </c>
      <c r="C16" s="107"/>
      <c r="D16" s="108"/>
      <c r="E16" s="75" t="str">
        <f>IF($H$10=$J$10,CONCATENATE("Loser Match #",$A$10),IF($H$10&lt;$J$10,$E$10,$G$10))</f>
        <v>Loser Match #9</v>
      </c>
      <c r="F16" s="75" t="s">
        <v>7</v>
      </c>
      <c r="G16" s="75" t="str">
        <f>IF($H$11=$J$11,CONCATENATE("Loser Match #",$A$11),IF($H$11&lt;$J$11,$E$11,$G$11))</f>
        <v>Loser Match #10</v>
      </c>
      <c r="H16" s="137">
        <f>IF(L16=N16,"",SUM(IF(L16&gt;N16,1,0),IF(O16&gt;Q16,1,0),IF(R16&lt;=T16,0,1)))</f>
      </c>
      <c r="I16" s="136" t="s">
        <v>17</v>
      </c>
      <c r="J16" s="137">
        <f>IF(L16=N16,"",SUM(IF(L16&lt;N16,1,0),IF(O16&lt;Q16,1,0),IF(R16&gt;=T16,0,1)))</f>
      </c>
      <c r="K16" s="138">
        <f>SUM(V16-U16)</f>
        <v>0</v>
      </c>
      <c r="L16" s="167"/>
      <c r="M16" s="136" t="s">
        <v>17</v>
      </c>
      <c r="N16" s="168"/>
      <c r="O16" s="168"/>
      <c r="P16" s="136" t="s">
        <v>17</v>
      </c>
      <c r="Q16" s="168"/>
      <c r="R16" s="135"/>
      <c r="S16" s="136" t="s">
        <v>17</v>
      </c>
      <c r="T16" s="135"/>
      <c r="U16" s="139"/>
      <c r="V16" s="139"/>
      <c r="W16" s="63"/>
      <c r="X16" s="63"/>
    </row>
    <row r="17" spans="1:24" ht="18" customHeight="1" thickBot="1">
      <c r="A17" s="140">
        <f t="shared" si="3"/>
        <v>16</v>
      </c>
      <c r="B17" s="142" t="s">
        <v>40</v>
      </c>
      <c r="C17" s="103"/>
      <c r="D17" s="104"/>
      <c r="E17" s="72" t="str">
        <f>IF($H$12=$J$12,CONCATENATE("Loser Match #",$A$12),IF($H$12&lt;$J$12,$E$12,$G$12))</f>
        <v>Loser Match #11</v>
      </c>
      <c r="F17" s="72" t="s">
        <v>7</v>
      </c>
      <c r="G17" s="72" t="str">
        <f>IF($H$13=$J$13,CONCATENATE("Loser Match #",$A$13),IF($H$13&lt;$J$13,$E$13,$G$13))</f>
        <v>Loser Match #12</v>
      </c>
      <c r="H17" s="78">
        <f>IF(L17=N17,"",SUM(IF(L17&gt;N17,1,0),IF(O17&gt;Q17,1,0),IF(R17&lt;=T17,0,1)))</f>
      </c>
      <c r="I17" s="72" t="s">
        <v>17</v>
      </c>
      <c r="J17" s="78">
        <f>IF(L17=N17,"",SUM(IF(L17&lt;N17,1,0),IF(O17&lt;Q17,1,0),IF(R17&gt;=T17,0,1)))</f>
      </c>
      <c r="K17" s="105">
        <f>SUM(V17-U17)</f>
        <v>0</v>
      </c>
      <c r="L17" s="169"/>
      <c r="M17" s="72" t="s">
        <v>17</v>
      </c>
      <c r="N17" s="170"/>
      <c r="O17" s="170"/>
      <c r="P17" s="72" t="s">
        <v>17</v>
      </c>
      <c r="Q17" s="170"/>
      <c r="R17" s="103"/>
      <c r="S17" s="72" t="s">
        <v>17</v>
      </c>
      <c r="T17" s="103"/>
      <c r="U17" s="81"/>
      <c r="V17" s="81"/>
      <c r="W17" s="63"/>
      <c r="X17" s="63"/>
    </row>
    <row r="18" spans="1:24" ht="18" customHeight="1">
      <c r="A18" s="141">
        <f t="shared" si="3"/>
        <v>17</v>
      </c>
      <c r="B18" s="143">
        <v>7</v>
      </c>
      <c r="C18" s="107"/>
      <c r="D18" s="108"/>
      <c r="E18" s="75" t="str">
        <f>IF($H$10=$J$10,CONCATENATE("Winner Match #",$A$10),IF($H$10&gt;$J$10,$E$10,$G$10))</f>
        <v>Winner Match #9</v>
      </c>
      <c r="F18" s="75" t="s">
        <v>7</v>
      </c>
      <c r="G18" s="75" t="str">
        <f>IF($H$11=$J$11,CONCATENATE("Winner Match #",$A$11),IF($H$11&gt;$J$11,$E$11,$G$11))</f>
        <v>Winner Match #10</v>
      </c>
      <c r="H18" s="79">
        <f t="shared" si="4"/>
      </c>
      <c r="I18" s="75" t="s">
        <v>17</v>
      </c>
      <c r="J18" s="79">
        <f t="shared" si="5"/>
      </c>
      <c r="K18" s="109">
        <f t="shared" si="6"/>
        <v>0</v>
      </c>
      <c r="L18" s="167"/>
      <c r="M18" s="75" t="s">
        <v>17</v>
      </c>
      <c r="N18" s="168"/>
      <c r="O18" s="168"/>
      <c r="P18" s="75" t="s">
        <v>17</v>
      </c>
      <c r="Q18" s="168"/>
      <c r="R18" s="107"/>
      <c r="S18" s="75" t="s">
        <v>17</v>
      </c>
      <c r="T18" s="107"/>
      <c r="U18" s="82"/>
      <c r="V18" s="82"/>
      <c r="W18" s="63"/>
      <c r="X18" s="63"/>
    </row>
    <row r="19" spans="1:24" s="74" customFormat="1" ht="18" customHeight="1" thickBot="1">
      <c r="A19" s="140">
        <f t="shared" si="3"/>
        <v>18</v>
      </c>
      <c r="B19" s="145">
        <v>7</v>
      </c>
      <c r="C19" s="103"/>
      <c r="D19" s="104"/>
      <c r="E19" s="72" t="str">
        <f>IF($H$12=$J$12,CONCATENATE("Winner Match #",$A$12),IF($H$12&gt;$J$12,$E$12,$G$12))</f>
        <v>Winner Match #11</v>
      </c>
      <c r="F19" s="72" t="s">
        <v>7</v>
      </c>
      <c r="G19" s="72" t="str">
        <f>IF($H$13=$J$13,CONCATENATE("Winner Match #",$A$13),IF($H$13&gt;$J$13,$E$13,$G$13))</f>
        <v>Winner Match #12</v>
      </c>
      <c r="H19" s="78">
        <f t="shared" si="4"/>
      </c>
      <c r="I19" s="72" t="s">
        <v>17</v>
      </c>
      <c r="J19" s="78">
        <f t="shared" si="5"/>
      </c>
      <c r="K19" s="105">
        <f t="shared" si="6"/>
        <v>0</v>
      </c>
      <c r="L19" s="169"/>
      <c r="M19" s="72" t="s">
        <v>17</v>
      </c>
      <c r="N19" s="170"/>
      <c r="O19" s="170"/>
      <c r="P19" s="72" t="s">
        <v>17</v>
      </c>
      <c r="Q19" s="170"/>
      <c r="R19" s="103"/>
      <c r="S19" s="72" t="s">
        <v>17</v>
      </c>
      <c r="T19" s="103"/>
      <c r="U19" s="81"/>
      <c r="V19" s="81"/>
      <c r="W19" s="73"/>
      <c r="X19" s="73"/>
    </row>
    <row r="20" spans="1:24" s="74" customFormat="1" ht="18" customHeight="1">
      <c r="A20" s="141">
        <f t="shared" si="3"/>
        <v>19</v>
      </c>
      <c r="B20" s="9">
        <v>5</v>
      </c>
      <c r="C20" s="107"/>
      <c r="D20" s="108"/>
      <c r="E20" s="75" t="str">
        <f>IF($H$18=$J$18,CONCATENATE("Winner Match #",$A$18),IF($H$18&gt;$J$18,$E$18,$G$18))</f>
        <v>Winner Match #17</v>
      </c>
      <c r="F20" s="75" t="s">
        <v>7</v>
      </c>
      <c r="G20" s="75" t="str">
        <f>IF($H$15=$J$15,CONCATENATE("Loser Match #",$A$15),IF($H$15&lt;$J$15,$E$15,$G$15))</f>
        <v>Loser Match #14</v>
      </c>
      <c r="H20" s="79">
        <f t="shared" si="4"/>
      </c>
      <c r="I20" s="75" t="s">
        <v>17</v>
      </c>
      <c r="J20" s="79">
        <f t="shared" si="5"/>
      </c>
      <c r="K20" s="109">
        <f t="shared" si="6"/>
        <v>0</v>
      </c>
      <c r="L20" s="167"/>
      <c r="M20" s="75" t="s">
        <v>17</v>
      </c>
      <c r="N20" s="168"/>
      <c r="O20" s="168"/>
      <c r="P20" s="75" t="s">
        <v>17</v>
      </c>
      <c r="Q20" s="168"/>
      <c r="R20" s="107"/>
      <c r="S20" s="75" t="s">
        <v>17</v>
      </c>
      <c r="T20" s="107"/>
      <c r="U20" s="82"/>
      <c r="V20" s="82"/>
      <c r="W20" s="73"/>
      <c r="X20" s="73"/>
    </row>
    <row r="21" spans="1:24" s="74" customFormat="1" ht="18" customHeight="1" thickBot="1">
      <c r="A21" s="140">
        <f t="shared" si="3"/>
        <v>20</v>
      </c>
      <c r="B21" s="6">
        <v>5</v>
      </c>
      <c r="C21" s="103"/>
      <c r="D21" s="104"/>
      <c r="E21" s="72" t="str">
        <f>IF($H$19=$J$19,CONCATENATE("Winner Match #",$A$19),IF($H$19&gt;$J$19,$E$19,$G$19))</f>
        <v>Winner Match #18</v>
      </c>
      <c r="F21" s="72" t="s">
        <v>7</v>
      </c>
      <c r="G21" s="72" t="str">
        <f>IF($H$14=$J$14,CONCATENATE("Loser Match #",$A$14),IF($H$14&lt;$J$14,$E$14,$G$14))</f>
        <v>Loser Match #13</v>
      </c>
      <c r="H21" s="78">
        <f t="shared" si="4"/>
      </c>
      <c r="I21" s="72" t="s">
        <v>17</v>
      </c>
      <c r="J21" s="78">
        <f t="shared" si="5"/>
      </c>
      <c r="K21" s="105">
        <f t="shared" si="6"/>
        <v>0</v>
      </c>
      <c r="L21" s="169"/>
      <c r="M21" s="72" t="s">
        <v>17</v>
      </c>
      <c r="N21" s="170"/>
      <c r="O21" s="170"/>
      <c r="P21" s="72" t="s">
        <v>17</v>
      </c>
      <c r="Q21" s="170"/>
      <c r="R21" s="103"/>
      <c r="S21" s="72" t="s">
        <v>17</v>
      </c>
      <c r="T21" s="103"/>
      <c r="U21" s="81"/>
      <c r="V21" s="81"/>
      <c r="W21" s="73"/>
      <c r="X21" s="73"/>
    </row>
    <row r="22" spans="1:24" s="74" customFormat="1" ht="18" customHeight="1">
      <c r="A22" s="141">
        <f t="shared" si="3"/>
        <v>21</v>
      </c>
      <c r="B22" s="9" t="s">
        <v>19</v>
      </c>
      <c r="C22" s="107"/>
      <c r="D22" s="108"/>
      <c r="E22" s="75" t="str">
        <f>IF($H$14=$J$14,CONCATENATE("Winner Match #",$A$14),IF($H$14&gt;$J$14,$E$14,$G$14))</f>
        <v>Winner Match #13</v>
      </c>
      <c r="F22" s="75" t="s">
        <v>7</v>
      </c>
      <c r="G22" s="75" t="str">
        <f>IF($H$20=$J$20,CONCATENATE("Winner Match #",$A$20),IF($H$20&gt;$J$20,$E$20,$G$20))</f>
        <v>Winner Match #19</v>
      </c>
      <c r="H22" s="79">
        <f t="shared" si="4"/>
      </c>
      <c r="I22" s="75" t="s">
        <v>17</v>
      </c>
      <c r="J22" s="79">
        <f t="shared" si="5"/>
      </c>
      <c r="K22" s="109">
        <f t="shared" si="6"/>
        <v>0</v>
      </c>
      <c r="L22" s="167"/>
      <c r="M22" s="75" t="s">
        <v>17</v>
      </c>
      <c r="N22" s="168"/>
      <c r="O22" s="168"/>
      <c r="P22" s="75" t="s">
        <v>17</v>
      </c>
      <c r="Q22" s="168"/>
      <c r="R22" s="107"/>
      <c r="S22" s="75" t="s">
        <v>17</v>
      </c>
      <c r="T22" s="107"/>
      <c r="U22" s="82"/>
      <c r="V22" s="82"/>
      <c r="W22" s="63"/>
      <c r="X22" s="73"/>
    </row>
    <row r="23" spans="1:24" ht="18" customHeight="1" thickBot="1">
      <c r="A23" s="140">
        <f t="shared" si="3"/>
        <v>22</v>
      </c>
      <c r="B23" s="6" t="s">
        <v>19</v>
      </c>
      <c r="C23" s="103"/>
      <c r="D23" s="104"/>
      <c r="E23" s="72" t="str">
        <f>IF($H$15=$J$15,CONCATENATE("Winner Match #",$A$15),IF($H$15&gt;$J$15,$E$15,$G$15))</f>
        <v>Winner Match #14</v>
      </c>
      <c r="F23" s="72" t="s">
        <v>7</v>
      </c>
      <c r="G23" s="72" t="str">
        <f>IF($H$21=$J$21,CONCATENATE("Winner Match #",$A$21),IF($H$21&gt;$J$21,$E$21,$G$21))</f>
        <v>Winner Match #20</v>
      </c>
      <c r="H23" s="78">
        <f t="shared" si="4"/>
      </c>
      <c r="I23" s="72" t="s">
        <v>17</v>
      </c>
      <c r="J23" s="78">
        <f t="shared" si="5"/>
      </c>
      <c r="K23" s="105">
        <f t="shared" si="6"/>
        <v>0</v>
      </c>
      <c r="L23" s="169"/>
      <c r="M23" s="72" t="s">
        <v>17</v>
      </c>
      <c r="N23" s="170"/>
      <c r="O23" s="170"/>
      <c r="P23" s="72" t="s">
        <v>17</v>
      </c>
      <c r="Q23" s="170"/>
      <c r="R23" s="103"/>
      <c r="S23" s="72" t="s">
        <v>17</v>
      </c>
      <c r="T23" s="103"/>
      <c r="U23" s="81"/>
      <c r="V23" s="81"/>
      <c r="W23" s="63"/>
      <c r="X23" s="63"/>
    </row>
    <row r="24" spans="1:24" s="74" customFormat="1" ht="18" customHeight="1">
      <c r="A24" s="141">
        <f t="shared" si="3"/>
        <v>23</v>
      </c>
      <c r="B24" s="110" t="s">
        <v>20</v>
      </c>
      <c r="C24" s="107"/>
      <c r="D24" s="108"/>
      <c r="E24" s="75" t="str">
        <f>IF($H$22=$J$22,CONCATENATE("Loser Match #",$A$22),IF($H$22&lt;$J$22,$E$22,$G$22))</f>
        <v>Loser Match #21</v>
      </c>
      <c r="F24" s="75" t="s">
        <v>7</v>
      </c>
      <c r="G24" s="75" t="str">
        <f>IF($H$23=$J$23,CONCATENATE("Loser Match #",$A$23),IF($H$23&lt;$J$23,$E$23,$G$23))</f>
        <v>Loser Match #22</v>
      </c>
      <c r="H24" s="79">
        <f>IF(L24=N24,"",SUM(IF(L24&gt;N24,1,0),IF(O24&gt;Q24,1,0),IF(R24&lt;=T24,0,1)))</f>
      </c>
      <c r="I24" s="75" t="s">
        <v>17</v>
      </c>
      <c r="J24" s="79">
        <f>IF(L24=N24,"",SUM(IF(L24&lt;N24,1,0),IF(O24&lt;Q24,1,0),IF(R24&gt;=T24,0,1)))</f>
      </c>
      <c r="K24" s="109">
        <f>SUM(V24-U24)</f>
        <v>0</v>
      </c>
      <c r="L24" s="167"/>
      <c r="M24" s="75" t="s">
        <v>17</v>
      </c>
      <c r="N24" s="168"/>
      <c r="O24" s="168"/>
      <c r="P24" s="75" t="s">
        <v>17</v>
      </c>
      <c r="Q24" s="168"/>
      <c r="R24" s="107"/>
      <c r="S24" s="75" t="s">
        <v>17</v>
      </c>
      <c r="T24" s="107"/>
      <c r="U24" s="82"/>
      <c r="V24" s="82"/>
      <c r="W24" s="63"/>
      <c r="X24" s="73"/>
    </row>
    <row r="25" spans="1:24" ht="18" customHeight="1" thickBot="1">
      <c r="A25" s="140">
        <f t="shared" si="3"/>
        <v>24</v>
      </c>
      <c r="B25" s="6" t="s">
        <v>21</v>
      </c>
      <c r="C25" s="103"/>
      <c r="D25" s="104"/>
      <c r="E25" s="72" t="str">
        <f>IF($H$22=$J$22,CONCATENATE("Winner Match #",$A$22),IF($H$22&gt;$J$22,$E$22,$G$22))</f>
        <v>Winner Match #21</v>
      </c>
      <c r="F25" s="72" t="s">
        <v>7</v>
      </c>
      <c r="G25" s="72" t="str">
        <f>IF($H$23=$J$23,CONCATENATE("Winner Match #",$A$23),IF($H$23&gt;$J$23,$E$23,$G$23))</f>
        <v>Winner Match #22</v>
      </c>
      <c r="H25" s="78">
        <f>IF(L25=N25,"",SUM(IF(L25&gt;N25,1,0),IF(O25&gt;Q25,1,0),IF(R25&lt;=T25,0,1)))</f>
      </c>
      <c r="I25" s="72" t="s">
        <v>17</v>
      </c>
      <c r="J25" s="78">
        <f>IF(L25=N25,"",SUM(IF(L25&lt;N25,1,0),IF(O25&lt;Q25,1,0),IF(R25&gt;=T25,0,1)))</f>
      </c>
      <c r="K25" s="105">
        <f>SUM(V25-U25)</f>
        <v>0</v>
      </c>
      <c r="L25" s="169"/>
      <c r="M25" s="72" t="s">
        <v>17</v>
      </c>
      <c r="N25" s="170"/>
      <c r="O25" s="170"/>
      <c r="P25" s="72" t="s">
        <v>17</v>
      </c>
      <c r="Q25" s="170"/>
      <c r="R25" s="103"/>
      <c r="S25" s="72" t="s">
        <v>17</v>
      </c>
      <c r="T25" s="103"/>
      <c r="U25" s="81"/>
      <c r="V25" s="81"/>
      <c r="W25" s="63"/>
      <c r="X25" s="63"/>
    </row>
  </sheetData>
  <sheetProtection password="CCA4" sheet="1" formatCells="0" formatColumns="0" formatRows="0" selectLockedCells="1"/>
  <printOptions horizontalCentered="1"/>
  <pageMargins left="0.6" right="0.59" top="1.5748031496062993" bottom="0.3937007874015748" header="0.5118110236220472" footer="0.5118110236220472"/>
  <pageSetup fitToHeight="1" fitToWidth="1" orientation="portrait" paperSize="9" scale="66" r:id="rId2"/>
  <headerFooter alignWithMargins="0">
    <oddHeader>&amp;C&amp;14Spielplan - Resultate DEplus 12 Teams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">
      <selection activeCell="O40" sqref="O40"/>
    </sheetView>
  </sheetViews>
  <sheetFormatPr defaultColWidth="9.140625" defaultRowHeight="12.75"/>
  <cols>
    <col min="1" max="1" width="14.7109375" style="10" customWidth="1"/>
    <col min="2" max="4" width="12.7109375" style="10" customWidth="1"/>
    <col min="5" max="5" width="10.28125" style="10" customWidth="1"/>
    <col min="6" max="9" width="12.7109375" style="10" customWidth="1"/>
    <col min="10" max="10" width="1.7109375" style="10" customWidth="1"/>
    <col min="11" max="11" width="12.00390625" style="10" customWidth="1"/>
    <col min="12" max="16384" width="9.140625" style="10" customWidth="1"/>
  </cols>
  <sheetData>
    <row r="1" spans="1:13" ht="9.75" customHeight="1">
      <c r="A1" s="148"/>
      <c r="B1" s="112" t="str">
        <f>CONCATENATE(Resultate!$E$6," ")</f>
        <v>Seed #1 </v>
      </c>
      <c r="C1"/>
      <c r="D1" s="16"/>
      <c r="G1"/>
      <c r="H1"/>
      <c r="K1" s="11"/>
      <c r="L1" s="11"/>
      <c r="M1" s="11"/>
    </row>
    <row r="2" spans="1:13" ht="9.75" customHeight="1">
      <c r="A2" s="149"/>
      <c r="B2" s="15"/>
      <c r="C2"/>
      <c r="D2" s="16"/>
      <c r="G2"/>
      <c r="H2"/>
      <c r="K2" s="11"/>
      <c r="L2" s="11"/>
      <c r="M2" s="11"/>
    </row>
    <row r="3" spans="1:13" ht="9.75" customHeight="1">
      <c r="A3" s="146"/>
      <c r="B3" s="12"/>
      <c r="C3"/>
      <c r="D3" s="16"/>
      <c r="E3"/>
      <c r="G3"/>
      <c r="K3" s="11"/>
      <c r="L3" s="11"/>
      <c r="M3" s="11"/>
    </row>
    <row r="4" spans="1:13" ht="9.75" customHeight="1">
      <c r="A4" s="115"/>
      <c r="B4" s="13" t="str">
        <f>CONCATENATE("",Resultate!$A$6,"")</f>
        <v>5</v>
      </c>
      <c r="C4" s="116" t="str">
        <f>CONCATENATE(Resultate!$E$14," ")</f>
        <v>Winner Match #5 </v>
      </c>
      <c r="D4"/>
      <c r="E4"/>
      <c r="F4"/>
      <c r="G4"/>
      <c r="K4" s="11"/>
      <c r="L4" s="11"/>
      <c r="M4" s="11"/>
    </row>
    <row r="5" spans="1:13" ht="9.75" customHeight="1">
      <c r="A5" s="38" t="str">
        <f>CONCATENATE(Resultate!$E$2," ")</f>
        <v>Seed #9 </v>
      </c>
      <c r="B5" s="14" t="str">
        <f>CONCATENATE("(",Resultate!$H$6," : ",Resultate!$J$6,")")</f>
        <v>( : )</v>
      </c>
      <c r="C5" s="15"/>
      <c r="D5"/>
      <c r="E5"/>
      <c r="F5"/>
      <c r="G5"/>
      <c r="H5"/>
      <c r="J5"/>
      <c r="K5" s="11"/>
      <c r="L5" s="11"/>
      <c r="M5" s="11"/>
    </row>
    <row r="6" spans="1:13" ht="9.75" customHeight="1">
      <c r="A6" s="111"/>
      <c r="B6" s="18"/>
      <c r="C6" s="18"/>
      <c r="D6"/>
      <c r="E6"/>
      <c r="F6"/>
      <c r="G6" s="115" t="str">
        <f>CONCATENATE(Resultate!$G$20," ")</f>
        <v>Loser Match #14 </v>
      </c>
      <c r="I6"/>
      <c r="J6" s="150"/>
      <c r="K6"/>
      <c r="L6" s="11"/>
      <c r="M6" s="11"/>
    </row>
    <row r="7" spans="1:13" ht="9.75" customHeight="1">
      <c r="A7" s="13" t="str">
        <f>CONCATENATE("",Resultate!$A$2,"")</f>
        <v>1</v>
      </c>
      <c r="B7" s="118" t="str">
        <f>CONCATENATE(Resultate!$G$6," ")</f>
        <v>Winner Match #1 </v>
      </c>
      <c r="C7" s="18"/>
      <c r="D7" s="16"/>
      <c r="E7" s="17" t="s">
        <v>22</v>
      </c>
      <c r="G7" s="21"/>
      <c r="H7"/>
      <c r="I7"/>
      <c r="J7" s="147"/>
      <c r="K7"/>
      <c r="L7" s="11"/>
      <c r="M7" s="11"/>
    </row>
    <row r="8" spans="1:13" ht="9.75" customHeight="1">
      <c r="A8" s="113" t="str">
        <f>CONCATENATE("(",Resultate!$H$2," : ",Resultate!$J$2,")")</f>
        <v>( : )</v>
      </c>
      <c r="B8" s="25"/>
      <c r="C8" s="12"/>
      <c r="D8" s="16"/>
      <c r="E8" s="20"/>
      <c r="G8" s="119"/>
      <c r="H8"/>
      <c r="I8" s="120" t="str">
        <f>CONCATENATE(Resultate!$E$10," ")</f>
        <v>Loser Match #4 </v>
      </c>
      <c r="J8" s="151"/>
      <c r="K8" s="120" t="str">
        <f>CONCATENATE(Resultate!$E$16," ")</f>
        <v>Loser Match #9 </v>
      </c>
      <c r="L8" s="11"/>
      <c r="M8" s="11"/>
    </row>
    <row r="9" spans="1:13" ht="9.75" customHeight="1">
      <c r="A9" s="114" t="str">
        <f>CONCATENATE(Resultate!$G$2," ")</f>
        <v>Seed #8 </v>
      </c>
      <c r="B9" s="16"/>
      <c r="C9" s="121"/>
      <c r="D9" s="16"/>
      <c r="E9"/>
      <c r="G9" s="22"/>
      <c r="H9"/>
      <c r="I9" s="28"/>
      <c r="J9" s="152"/>
      <c r="K9" s="159"/>
      <c r="L9" s="11"/>
      <c r="M9" s="11"/>
    </row>
    <row r="10" spans="1:13" ht="9.75" customHeight="1">
      <c r="A10" s="115"/>
      <c r="B10" s="16"/>
      <c r="C10" s="13" t="str">
        <f>CONCATENATE("",Resultate!$A$14,"")</f>
        <v>13</v>
      </c>
      <c r="D10" s="116" t="str">
        <f>CONCATENATE(Resultate!$E$22," ")</f>
        <v>Winner Match #13 </v>
      </c>
      <c r="E10" s="23" t="str">
        <f>CONCATENATE("",Resultate!$A$22,"")</f>
        <v>21</v>
      </c>
      <c r="F10" s="16" t="str">
        <f>CONCATENATE(Resultate!$G$22," ")</f>
        <v>Winner Match #19 </v>
      </c>
      <c r="G10" s="24" t="str">
        <f>CONCATENATE("",Resultate!$A$20,"")</f>
        <v>19</v>
      </c>
      <c r="H10" s="117" t="str">
        <f>CONCATENATE(Resultate!$E$18," ")</f>
        <v>Winner Match #9 </v>
      </c>
      <c r="I10" s="24" t="str">
        <f>CONCATENATE("",Resultate!$A$10,"")</f>
        <v>9</v>
      </c>
      <c r="J10" s="150"/>
      <c r="K10" s="12"/>
      <c r="L10" s="11"/>
      <c r="M10" s="11"/>
    </row>
    <row r="11" spans="1:13" ht="9.75" customHeight="1">
      <c r="A11" s="38" t="str">
        <f>CONCATENATE(Resultate!$E$3," ")</f>
        <v>Seed #5 </v>
      </c>
      <c r="B11" s="16"/>
      <c r="C11" s="14" t="str">
        <f>CONCATENATE("(",Resultate!$H$14," : ",Resultate!$J$14,")")</f>
        <v>( : )</v>
      </c>
      <c r="D11" s="25"/>
      <c r="E11" s="123" t="str">
        <f>CONCATENATE("(",Resultate!$H$22," : ",Resultate!$J$22,")")</f>
        <v>( : )</v>
      </c>
      <c r="F11" s="29"/>
      <c r="G11" s="26" t="str">
        <f>CONCATENATE("(",Resultate!$J$20," : ",Resultate!$H$20,")")</f>
        <v>( : )</v>
      </c>
      <c r="H11" s="28"/>
      <c r="I11" s="26" t="str">
        <f>CONCATENATE("(",Resultate!$H$10," : ",Resultate!$J$10,")")</f>
        <v>( : )</v>
      </c>
      <c r="J11"/>
      <c r="K11" s="12"/>
      <c r="L11" s="11"/>
      <c r="M11" s="11"/>
    </row>
    <row r="12" spans="1:13" ht="9.75" customHeight="1">
      <c r="A12" s="111"/>
      <c r="B12" s="16"/>
      <c r="C12" s="18"/>
      <c r="D12" s="16"/>
      <c r="E12"/>
      <c r="G12" s="27"/>
      <c r="H12" s="27"/>
      <c r="I12" s="122" t="str">
        <f>CONCATENATE(Resultate!$G$10," ")</f>
        <v>Loser Match #5 </v>
      </c>
      <c r="J12"/>
      <c r="K12" s="13" t="str">
        <f>CONCATENATE("",Resultate!$A$16,"")</f>
        <v>15</v>
      </c>
      <c r="L12" s="158"/>
      <c r="M12" s="11"/>
    </row>
    <row r="13" spans="1:13" ht="9.75" customHeight="1">
      <c r="A13" s="13" t="str">
        <f>CONCATENATE("",Resultate!$A$3,"")</f>
        <v>2</v>
      </c>
      <c r="B13" s="116" t="str">
        <f>CONCATENATE(Resultate!$E$7," ")</f>
        <v>Winner Match #2 </v>
      </c>
      <c r="C13" s="18"/>
      <c r="D13" s="16"/>
      <c r="G13" s="27"/>
      <c r="H13" s="22"/>
      <c r="I13"/>
      <c r="J13"/>
      <c r="K13" s="14" t="str">
        <f>CONCATENATE("(",Resultate!$H$16," : ",Resultate!$J$16,")")</f>
        <v>( : )</v>
      </c>
      <c r="L13" s="158"/>
      <c r="M13" s="11"/>
    </row>
    <row r="14" spans="1:13" ht="9.75" customHeight="1">
      <c r="A14" s="113" t="str">
        <f>CONCATENATE("(",Resultate!$H$3," : ",Resultate!$J$3,")")</f>
        <v>( : )</v>
      </c>
      <c r="B14" s="15"/>
      <c r="C14" s="18"/>
      <c r="D14" s="16"/>
      <c r="G14" s="124" t="str">
        <f>CONCATENATE(Resultate!$E$20," ")</f>
        <v>Winner Match #17 </v>
      </c>
      <c r="H14" s="24" t="str">
        <f>CONCATENATE("",Resultate!$A$18,"")</f>
        <v>17</v>
      </c>
      <c r="I14"/>
      <c r="J14" s="150"/>
      <c r="K14" s="132"/>
      <c r="L14" s="158"/>
      <c r="M14" s="11"/>
    </row>
    <row r="15" spans="1:13" ht="9.75" customHeight="1">
      <c r="A15" s="114" t="str">
        <f>CONCATENATE(Resultate!$G$3," ")</f>
        <v>Seed #12 </v>
      </c>
      <c r="B15" s="18"/>
      <c r="C15" s="18"/>
      <c r="D15" s="16"/>
      <c r="G15" s="29"/>
      <c r="H15" s="26" t="str">
        <f>CONCATENATE("(",Resultate!$H$18," : ",Resultate!$J$18,")")</f>
        <v>( : )</v>
      </c>
      <c r="I15"/>
      <c r="J15" s="147"/>
      <c r="K15" s="132"/>
      <c r="L15" s="158"/>
      <c r="M15" s="11"/>
    </row>
    <row r="16" spans="1:13" ht="9.75" customHeight="1">
      <c r="A16" s="125"/>
      <c r="B16" s="13" t="str">
        <f>CONCATENATE("",Resultate!$A$7,"")</f>
        <v>6</v>
      </c>
      <c r="C16" s="126" t="str">
        <f>CONCATENATE(Resultate!$G$14," ")</f>
        <v>Winner Match #6 </v>
      </c>
      <c r="D16" s="16"/>
      <c r="H16" s="27"/>
      <c r="I16" s="120" t="str">
        <f>CONCATENATE(Resultate!$E$11," ")</f>
        <v>Loser Match #3 </v>
      </c>
      <c r="J16" s="151"/>
      <c r="K16" s="160" t="str">
        <f>CONCATENATE(Resultate!$G$16," ")</f>
        <v>Loser Match #10 </v>
      </c>
      <c r="L16" s="158"/>
      <c r="M16" s="11"/>
    </row>
    <row r="17" spans="1:13" ht="9.75" customHeight="1">
      <c r="A17" s="146"/>
      <c r="B17" s="14" t="str">
        <f>CONCATENATE("(",Resultate!$H$7," : ",Resultate!$J$7,")")</f>
        <v>( : )</v>
      </c>
      <c r="C17" s="25"/>
      <c r="D17" s="16"/>
      <c r="H17" s="27"/>
      <c r="I17" s="28"/>
      <c r="J17" s="152"/>
      <c r="K17" s="11"/>
      <c r="L17" s="158"/>
      <c r="M17" s="11"/>
    </row>
    <row r="18" spans="1:13" ht="9.75" customHeight="1">
      <c r="A18" s="147"/>
      <c r="B18" s="18"/>
      <c r="C18"/>
      <c r="D18" s="127" t="str">
        <f>CONCATENATE(Resultate!$E$25," ")</f>
        <v>Winner Match #21 </v>
      </c>
      <c r="E18" s="128"/>
      <c r="F18" s="127" t="str">
        <f>CONCATENATE(Resultate!$E$24," ")</f>
        <v>Loser Match #21 </v>
      </c>
      <c r="H18" s="129" t="str">
        <f>CONCATENATE(Resultate!$G$18," ")</f>
        <v>Winner Match #10 </v>
      </c>
      <c r="I18" s="24" t="str">
        <f>CONCATENATE("",Resultate!$A$11,"")</f>
        <v>10</v>
      </c>
      <c r="J18" s="150"/>
      <c r="K18" s="11"/>
      <c r="L18" s="158"/>
      <c r="M18" s="11"/>
    </row>
    <row r="19" spans="1:13" ht="9.75" customHeight="1">
      <c r="A19" s="148"/>
      <c r="B19" s="126" t="str">
        <f>CONCATENATE(Resultate!$G$7," ")</f>
        <v>Seed #4 </v>
      </c>
      <c r="C19" s="16"/>
      <c r="D19" s="28"/>
      <c r="E19" s="30"/>
      <c r="F19" s="31"/>
      <c r="H19" s="29"/>
      <c r="I19" s="26" t="str">
        <f>CONCATENATE("(",Resultate!$H$11," : ",Resultate!$J$11,")")</f>
        <v>( : )</v>
      </c>
      <c r="J19" s="11"/>
      <c r="K19" s="11"/>
      <c r="L19" s="158"/>
      <c r="M19" s="11"/>
    </row>
    <row r="20" spans="1:13" ht="9.75" customHeight="1">
      <c r="A20" s="149"/>
      <c r="B20" s="25"/>
      <c r="C20" s="16"/>
      <c r="D20" s="35" t="s">
        <v>23</v>
      </c>
      <c r="E20" s="30"/>
      <c r="F20" s="36" t="s">
        <v>24</v>
      </c>
      <c r="H20"/>
      <c r="I20" s="122" t="str">
        <f>CONCATENATE(Resultate!$G$11," ")</f>
        <v>Loser Match #6 </v>
      </c>
      <c r="J20"/>
      <c r="L20" s="158"/>
      <c r="M20" s="11"/>
    </row>
    <row r="21" spans="1:13" ht="9.75" customHeight="1">
      <c r="A21" s="146"/>
      <c r="B21"/>
      <c r="C21" s="16"/>
      <c r="D21" s="35"/>
      <c r="F21" s="32"/>
      <c r="H21" s="30"/>
      <c r="I21"/>
      <c r="J21" s="11"/>
      <c r="K21" s="117"/>
      <c r="L21" s="158"/>
      <c r="M21" s="11"/>
    </row>
    <row r="22" spans="1:13" ht="9.75" customHeight="1">
      <c r="A22"/>
      <c r="B22" s="16"/>
      <c r="C22"/>
      <c r="D22" s="33" t="str">
        <f>CONCATENATE("",Resultate!$A$25,"")</f>
        <v>24</v>
      </c>
      <c r="E22" s="30"/>
      <c r="F22" s="13" t="str">
        <f>CONCATENATE("",Resultate!$A$24,"")</f>
        <v>23</v>
      </c>
      <c r="G22"/>
      <c r="H22" s="117"/>
      <c r="I22"/>
      <c r="J22" s="11"/>
      <c r="K22" s="30"/>
      <c r="L22" s="158"/>
      <c r="M22" s="11"/>
    </row>
    <row r="23" spans="1:13" ht="9.75" customHeight="1">
      <c r="A23" s="146"/>
      <c r="B23"/>
      <c r="C23" s="16"/>
      <c r="D23" s="34"/>
      <c r="F23" s="12"/>
      <c r="G23" s="11"/>
      <c r="H23" s="30"/>
      <c r="J23"/>
      <c r="K23" s="156"/>
      <c r="L23" s="158"/>
      <c r="M23" s="11"/>
    </row>
    <row r="24" spans="1:13" ht="9.75" customHeight="1">
      <c r="A24" s="147"/>
      <c r="B24"/>
      <c r="C24" s="16"/>
      <c r="D24" s="34" t="str">
        <f>CONCATENATE("(",Resultate!$H$25," : ",Resultate!$J$25,")")</f>
        <v>( : )</v>
      </c>
      <c r="F24" s="36" t="str">
        <f>CONCATENATE("(",Resultate!$H$24," : ",Resultate!$J$24,")")</f>
        <v>( : )</v>
      </c>
      <c r="G24"/>
      <c r="H24" s="156"/>
      <c r="J24"/>
      <c r="K24" s="148"/>
      <c r="L24" s="158"/>
      <c r="M24" s="11"/>
    </row>
    <row r="25" spans="1:12" ht="9.75" customHeight="1">
      <c r="A25" s="148"/>
      <c r="B25" s="38" t="str">
        <f>CONCATENATE(Resultate!$E$8," ")</f>
        <v>Seed #3 </v>
      </c>
      <c r="C25"/>
      <c r="D25" s="34"/>
      <c r="F25" s="37"/>
      <c r="H25" s="148"/>
      <c r="K25" s="157"/>
      <c r="L25" s="30"/>
    </row>
    <row r="26" spans="1:12" ht="9.75" customHeight="1">
      <c r="A26" s="149"/>
      <c r="B26" s="15"/>
      <c r="C26"/>
      <c r="D26" s="130" t="str">
        <f>CONCATENATE(Resultate!$G$25," ")</f>
        <v>Winner Match #22 </v>
      </c>
      <c r="F26" s="131" t="str">
        <f>CONCATENATE(Resultate!$G$24," ")</f>
        <v>Loser Match #22 </v>
      </c>
      <c r="H26" s="157"/>
      <c r="J26"/>
      <c r="K26" s="117"/>
      <c r="L26" s="30"/>
    </row>
    <row r="27" spans="1:12" ht="9.75" customHeight="1">
      <c r="A27" s="146"/>
      <c r="B27" s="18"/>
      <c r="C27"/>
      <c r="D27" s="19"/>
      <c r="F27" s="30"/>
      <c r="G27"/>
      <c r="H27" s="117"/>
      <c r="J27"/>
      <c r="K27" s="30"/>
      <c r="L27" s="30"/>
    </row>
    <row r="28" spans="1:12" ht="9.75" customHeight="1">
      <c r="A28" s="11"/>
      <c r="B28" s="13" t="str">
        <f>CONCATENATE("",Resultate!$A$8,"")</f>
        <v>7</v>
      </c>
      <c r="C28" s="38" t="str">
        <f>CONCATENATE(Resultate!$E$15," ")</f>
        <v>Winner Match #7 </v>
      </c>
      <c r="D28"/>
      <c r="F28"/>
      <c r="G28"/>
      <c r="H28" s="30"/>
      <c r="J28"/>
      <c r="K28" s="30"/>
      <c r="L28" s="30"/>
    </row>
    <row r="29" spans="1:12" ht="9.75" customHeight="1">
      <c r="A29" s="38" t="str">
        <f>CONCATENATE(Resultate!$E$4," ")</f>
        <v>Seed #11 </v>
      </c>
      <c r="B29" s="14" t="str">
        <f>CONCATENATE("(",Resultate!$H$8," : ",Resultate!$J$8,")")</f>
        <v>( : )</v>
      </c>
      <c r="C29" s="15"/>
      <c r="D29"/>
      <c r="F29"/>
      <c r="H29" s="30"/>
      <c r="J29" s="153"/>
      <c r="L29" s="30"/>
    </row>
    <row r="30" spans="1:12" ht="9.75" customHeight="1">
      <c r="A30" s="111"/>
      <c r="B30" s="18"/>
      <c r="C30" s="18"/>
      <c r="D30" s="16"/>
      <c r="G30" s="115" t="str">
        <f>CONCATENATE(Resultate!$G$21," ")</f>
        <v>Loser Match #13 </v>
      </c>
      <c r="I30"/>
      <c r="J30" s="150"/>
      <c r="K30"/>
      <c r="L30" s="30"/>
    </row>
    <row r="31" spans="1:12" ht="9.75" customHeight="1">
      <c r="A31" s="13" t="str">
        <f>CONCATENATE("",Resultate!$A$4,"")</f>
        <v>3</v>
      </c>
      <c r="B31" s="114" t="str">
        <f>CONCATENATE(Resultate!$G$8," ")</f>
        <v>Winner Match #3 </v>
      </c>
      <c r="C31" s="18"/>
      <c r="D31" s="16"/>
      <c r="G31" s="21"/>
      <c r="I31"/>
      <c r="J31" s="147"/>
      <c r="K31"/>
      <c r="L31" s="30"/>
    </row>
    <row r="32" spans="1:12" ht="9.75" customHeight="1">
      <c r="A32" s="113" t="str">
        <f>CONCATENATE("(",Resultate!$H$4," : ",Resultate!$J$4,")")</f>
        <v>( : )</v>
      </c>
      <c r="B32" s="25"/>
      <c r="C32" s="12"/>
      <c r="D32" s="16"/>
      <c r="G32" s="119"/>
      <c r="I32" s="120" t="str">
        <f>CONCATENATE(Resultate!$E$12," ")</f>
        <v>Loser Match #2 </v>
      </c>
      <c r="J32" s="151"/>
      <c r="K32" s="120" t="str">
        <f>CONCATENATE(Resultate!$E$17," ")</f>
        <v>Loser Match #11 </v>
      </c>
      <c r="L32" s="30"/>
    </row>
    <row r="33" spans="1:12" ht="9.75" customHeight="1">
      <c r="A33" s="114" t="str">
        <f>CONCATENATE(Resultate!$G$4," ")</f>
        <v>Seed #6 </v>
      </c>
      <c r="B33"/>
      <c r="C33" s="132"/>
      <c r="D33" s="16"/>
      <c r="E33" s="39"/>
      <c r="G33" s="27"/>
      <c r="H33"/>
      <c r="I33" s="28"/>
      <c r="J33" s="152"/>
      <c r="K33" s="159"/>
      <c r="L33" s="30"/>
    </row>
    <row r="34" spans="1:12" ht="9.75" customHeight="1">
      <c r="A34" s="125"/>
      <c r="B34"/>
      <c r="C34" s="13" t="str">
        <f>CONCATENATE("",Resultate!$A$15,"")</f>
        <v>14</v>
      </c>
      <c r="D34" s="133" t="str">
        <f>CONCATENATE(Resultate!$E$23," ")</f>
        <v>Winner Match #14 </v>
      </c>
      <c r="E34" s="134" t="str">
        <f>CONCATENATE("",Resultate!$A$23,"")</f>
        <v>22</v>
      </c>
      <c r="F34" s="16" t="str">
        <f>CONCATENATE(Resultate!$G$23," ")</f>
        <v>Winner Match #20 </v>
      </c>
      <c r="G34" s="24" t="str">
        <f>CONCATENATE("",Resultate!$A$21,"")</f>
        <v>20</v>
      </c>
      <c r="H34"/>
      <c r="I34" s="24" t="str">
        <f>CONCATENATE("",Resultate!$A$12,"")</f>
        <v>11</v>
      </c>
      <c r="J34" s="150"/>
      <c r="K34" s="12"/>
      <c r="L34" s="30"/>
    </row>
    <row r="35" spans="1:12" ht="9.75" customHeight="1">
      <c r="A35" s="38" t="str">
        <f>CONCATENATE(Resultate!$E$5," ")</f>
        <v>Seed #7 </v>
      </c>
      <c r="B35" s="16"/>
      <c r="C35" s="14" t="str">
        <f>CONCATENATE("(",Resultate!$H$15," : ",Resultate!$J$15,")")</f>
        <v>( : )</v>
      </c>
      <c r="D35" s="25"/>
      <c r="E35" s="40" t="str">
        <f>CONCATENATE("(",Resultate!$H$23," : ",Resultate!$J$23,")")</f>
        <v>( : )</v>
      </c>
      <c r="F35" s="29"/>
      <c r="G35" s="26" t="str">
        <f>CONCATENATE("(",Resultate!$J$21," : ",Resultate!$H$21,")")</f>
        <v>( : )</v>
      </c>
      <c r="H35" s="120" t="str">
        <f>CONCATENATE(Resultate!$E$19," ")</f>
        <v>Winner Match #11 </v>
      </c>
      <c r="I35" s="26" t="str">
        <f>CONCATENATE("(",Resultate!$H$12," : ",Resultate!$J$12,")")</f>
        <v>( : )</v>
      </c>
      <c r="J35" s="154"/>
      <c r="K35" s="12"/>
      <c r="L35" s="30"/>
    </row>
    <row r="36" spans="1:12" ht="9.75" customHeight="1">
      <c r="A36" s="111"/>
      <c r="B36" s="16"/>
      <c r="C36" s="18"/>
      <c r="D36" s="16"/>
      <c r="E36" s="11"/>
      <c r="G36" s="27"/>
      <c r="H36" s="27"/>
      <c r="I36" s="122" t="str">
        <f>CONCATENATE(Resultate!$G$12," ")</f>
        <v>Loser Match #7 </v>
      </c>
      <c r="J36" s="153"/>
      <c r="K36" s="13" t="str">
        <f>CONCATENATE("",Resultate!$A$17,"")</f>
        <v>16</v>
      </c>
      <c r="L36" s="30"/>
    </row>
    <row r="37" spans="1:12" ht="9.75" customHeight="1">
      <c r="A37" s="13" t="str">
        <f>CONCATENATE("",Resultate!$A$5,"")</f>
        <v>4</v>
      </c>
      <c r="B37" s="38" t="str">
        <f>CONCATENATE(Resultate!$E$9," ")</f>
        <v>Winner Match #4 </v>
      </c>
      <c r="C37" s="18"/>
      <c r="D37" s="16"/>
      <c r="E37" s="17"/>
      <c r="G37" s="27"/>
      <c r="H37" s="27"/>
      <c r="J37" s="155"/>
      <c r="K37" s="14" t="str">
        <f>CONCATENATE("(",Resultate!$H$17," : ",Resultate!$J$17,")")</f>
        <v>( : )</v>
      </c>
      <c r="L37" s="30"/>
    </row>
    <row r="38" spans="1:11" ht="9.75" customHeight="1">
      <c r="A38" s="113" t="str">
        <f>CONCATENATE("(",Resultate!$H$5," : ",Resultate!$J$5,")")</f>
        <v>( : )</v>
      </c>
      <c r="B38" s="15"/>
      <c r="C38" s="18"/>
      <c r="D38"/>
      <c r="E38"/>
      <c r="F38"/>
      <c r="G38" s="124" t="str">
        <f>CONCATENATE(Resultate!$E$21," ")</f>
        <v>Winner Match #18 </v>
      </c>
      <c r="H38" s="24" t="str">
        <f>CONCATENATE("",Resultate!$A$19,"")</f>
        <v>18</v>
      </c>
      <c r="I38"/>
      <c r="J38" s="150"/>
      <c r="K38" s="132"/>
    </row>
    <row r="39" spans="1:11" ht="9.75" customHeight="1">
      <c r="A39" s="114" t="str">
        <f>CONCATENATE(Resultate!$G$5," ")</f>
        <v>Seed #10 </v>
      </c>
      <c r="B39" s="18"/>
      <c r="C39" s="18"/>
      <c r="D39"/>
      <c r="E39"/>
      <c r="F39" s="117"/>
      <c r="G39" s="29"/>
      <c r="H39" s="26" t="str">
        <f>CONCATENATE("(",Resultate!$H$19," : ",Resultate!$J$19,")")</f>
        <v>( : )</v>
      </c>
      <c r="I39"/>
      <c r="J39" s="153"/>
      <c r="K39" s="132"/>
    </row>
    <row r="40" spans="1:11" ht="9.75" customHeight="1">
      <c r="A40" s="125"/>
      <c r="B40" s="13" t="str">
        <f>CONCATENATE("",Resultate!$A$9,"")</f>
        <v>8</v>
      </c>
      <c r="C40" s="114" t="str">
        <f>CONCATENATE(Resultate!$G$15," ")</f>
        <v>Winner Match #8 </v>
      </c>
      <c r="D40"/>
      <c r="E40"/>
      <c r="F40" s="30"/>
      <c r="G40"/>
      <c r="H40" s="27"/>
      <c r="I40" s="120" t="str">
        <f>CONCATENATE(Resultate!$E$13," ")</f>
        <v>Loser Match #1 </v>
      </c>
      <c r="J40" s="151"/>
      <c r="K40" s="160" t="str">
        <f>CONCATENATE(Resultate!$G$17," ")</f>
        <v>Loser Match #12 </v>
      </c>
    </row>
    <row r="41" spans="1:11" ht="9.75" customHeight="1">
      <c r="A41" s="146"/>
      <c r="B41" s="14" t="str">
        <f>CONCATENATE("(",Resultate!$H$9," : ",Resultate!$J$9,")")</f>
        <v>( : )</v>
      </c>
      <c r="C41" s="25"/>
      <c r="D41"/>
      <c r="E41"/>
      <c r="F41" s="156"/>
      <c r="G41"/>
      <c r="H41" s="27"/>
      <c r="I41" s="28"/>
      <c r="J41" s="152"/>
      <c r="K41" s="11"/>
    </row>
    <row r="42" spans="1:11" ht="9.75" customHeight="1">
      <c r="A42" s="147"/>
      <c r="B42" s="18"/>
      <c r="C42"/>
      <c r="D42"/>
      <c r="E42"/>
      <c r="F42" s="148"/>
      <c r="G42"/>
      <c r="H42" s="129" t="str">
        <f>CONCATENATE(Resultate!$G$19," ")</f>
        <v>Winner Match #12 </v>
      </c>
      <c r="I42" s="24" t="str">
        <f>CONCATENATE("",Resultate!$A$13,"")</f>
        <v>12</v>
      </c>
      <c r="J42" s="150"/>
      <c r="K42" s="11"/>
    </row>
    <row r="43" spans="1:11" ht="9.75" customHeight="1">
      <c r="A43" s="148"/>
      <c r="B43" s="114" t="str">
        <f>CONCATENATE(Resultate!$G$9," ")</f>
        <v>Seed #2 </v>
      </c>
      <c r="C43" s="16"/>
      <c r="D43" s="16"/>
      <c r="E43"/>
      <c r="F43" s="157"/>
      <c r="H43" s="29"/>
      <c r="I43" s="26" t="str">
        <f>CONCATENATE("(",Resultate!$H$13," : ",Resultate!$J$13,")")</f>
        <v>( : )</v>
      </c>
      <c r="J43" s="11"/>
      <c r="K43" s="11"/>
    </row>
    <row r="44" spans="1:11" ht="9.75" customHeight="1">
      <c r="A44" s="149"/>
      <c r="B44" s="25"/>
      <c r="C44" s="16"/>
      <c r="D44" s="16"/>
      <c r="E44"/>
      <c r="F44" s="117"/>
      <c r="H44"/>
      <c r="I44" s="122" t="str">
        <f>CONCATENATE(Resultate!$G$13," ")</f>
        <v>Loser Match #8 </v>
      </c>
      <c r="J44"/>
      <c r="K44" s="11"/>
    </row>
    <row r="45" spans="1:11" ht="9.75" customHeight="1">
      <c r="A45" s="146"/>
      <c r="B45"/>
      <c r="C45" s="16"/>
      <c r="D45" s="16"/>
      <c r="H45"/>
      <c r="I45"/>
      <c r="J45"/>
      <c r="K45" s="11"/>
    </row>
    <row r="46" spans="1:11" ht="12.75">
      <c r="A46"/>
      <c r="B46"/>
      <c r="C46"/>
      <c r="D46" s="16"/>
      <c r="H46"/>
      <c r="I46"/>
      <c r="J46"/>
      <c r="K46" s="11"/>
    </row>
    <row r="62" ht="9.75"/>
    <row r="63" ht="9.75"/>
    <row r="64" ht="9.75"/>
    <row r="65" ht="9.75"/>
    <row r="66" ht="9.75"/>
  </sheetData>
  <sheetProtection formatCells="0" formatColumns="0" formatRows="0" selectLockedCells="1"/>
  <printOptions horizontalCentered="1" verticalCentered="1"/>
  <pageMargins left="0.3937007874015748" right="0.3937007874015748" top="0.2755905511811024" bottom="0.3937007874015748" header="0.5118110236220472" footer="0.2755905511811024"/>
  <pageSetup fitToHeight="1" fitToWidth="1" orientation="landscape" paperSize="9" r:id="rId3"/>
  <headerFooter alignWithMargins="0">
    <oddHeader>&amp;C&amp;16Tableau DEplus 12 Teams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14" sqref="D14"/>
    </sheetView>
  </sheetViews>
  <sheetFormatPr defaultColWidth="8.7109375" defaultRowHeight="12.75"/>
  <cols>
    <col min="1" max="1" width="3.00390625" style="4" customWidth="1"/>
    <col min="2" max="2" width="19.57421875" style="0" customWidth="1"/>
    <col min="3" max="3" width="32.00390625" style="0" customWidth="1"/>
    <col min="4" max="4" width="21.00390625" style="0" customWidth="1"/>
  </cols>
  <sheetData>
    <row r="1" spans="1:5" ht="39" customHeight="1">
      <c r="A1" s="47" t="s">
        <v>36</v>
      </c>
      <c r="B1" s="44" t="s">
        <v>25</v>
      </c>
      <c r="C1" s="44" t="s">
        <v>35</v>
      </c>
      <c r="D1" s="45" t="s">
        <v>30</v>
      </c>
      <c r="E1" s="7"/>
    </row>
    <row r="2" spans="1:5" ht="15.75" customHeight="1">
      <c r="A2" s="83">
        <v>1</v>
      </c>
      <c r="B2" s="2" t="str">
        <f>IF(Resultate!$H$25=Resultate!$J$25,"1. Rang",IF(Resultate!$H$25&gt;Resultate!$J$25,Resultate!$E$25,Resultate!$G$25))</f>
        <v>1. Rang</v>
      </c>
      <c r="C2" s="2" t="str">
        <f>IF(B2="1. Rang","mal schauen",VLOOKUP(B2,Anmeldung!$L$2:$M$13,2,FALSE))</f>
        <v>mal schauen</v>
      </c>
      <c r="D2" s="46" t="str">
        <f>IF(B2="1. Rang","zu Hause",VLOOKUP(B2,Anmeldung!$I$2:$J$13,2,FALSE))</f>
        <v>zu Hause</v>
      </c>
      <c r="E2" s="7"/>
    </row>
    <row r="3" spans="1:5" ht="15.75" customHeight="1">
      <c r="A3" s="83">
        <f>SUM(A2,1)</f>
        <v>2</v>
      </c>
      <c r="B3" s="2" t="str">
        <f>IF(Resultate!$H$25=Resultate!$J$25,"2. Rang",IF(Resultate!$H$25&lt;Resultate!$J$25,Resultate!$E$25,Resultate!$G$25))</f>
        <v>2. Rang</v>
      </c>
      <c r="C3" s="2" t="str">
        <f>IF(B3="2. Rang","mal schauen",VLOOKUP(B3,Anmeldung!$L$2:$M$13,2,FALSE))</f>
        <v>mal schauen</v>
      </c>
      <c r="D3" s="46" t="str">
        <f>IF(B3="2. Rang","zu Hause",VLOOKUP(B3,Anmeldung!$I$2:$J$13,2,FALSE))</f>
        <v>zu Hause</v>
      </c>
      <c r="E3" s="7"/>
    </row>
    <row r="4" spans="1:5" ht="15.75" customHeight="1">
      <c r="A4" s="83">
        <f>SUM(A3,1)</f>
        <v>3</v>
      </c>
      <c r="B4" s="2" t="str">
        <f>IF(Resultate!$H$24=Resultate!$J$24,"3. Rang",IF(Resultate!$H$24&gt;Resultate!$J$24,Resultate!$E$24,Resultate!$G$24))</f>
        <v>3. Rang</v>
      </c>
      <c r="C4" s="2" t="str">
        <f>IF(B4="3. Rang","mal schauen",VLOOKUP(B4,Anmeldung!$L$2:$M$13,2,FALSE))</f>
        <v>mal schauen</v>
      </c>
      <c r="D4" s="46" t="str">
        <f>IF(B4="3. Rang","zu Hause",VLOOKUP(B4,Anmeldung!$I$2:$J$13,2,FALSE))</f>
        <v>zu Hause</v>
      </c>
      <c r="E4" s="7"/>
    </row>
    <row r="5" spans="1:5" ht="15.75" customHeight="1">
      <c r="A5" s="83">
        <f>SUM(A4,1)</f>
        <v>4</v>
      </c>
      <c r="B5" s="2" t="str">
        <f>IF(Resultate!$H$24=Resultate!$J$24,"4. Rang",IF(Resultate!$H$24&lt;Resultate!$J$24,Resultate!$E$24,Resultate!$G$24))</f>
        <v>4. Rang</v>
      </c>
      <c r="C5" s="2" t="str">
        <f>IF(B5="4. Rang","mal schauen",VLOOKUP(B5,Anmeldung!$L$2:$M$13,2,FALSE))</f>
        <v>mal schauen</v>
      </c>
      <c r="D5" s="46" t="str">
        <f>IF(B5="4. Rang","zu Hause",VLOOKUP(B5,Anmeldung!$I$2:$J$13,2,FALSE))</f>
        <v>zu Hause</v>
      </c>
      <c r="E5" s="7"/>
    </row>
    <row r="6" spans="1:5" ht="15.75" customHeight="1">
      <c r="A6" s="83">
        <f>SUM(A5,1)</f>
        <v>5</v>
      </c>
      <c r="B6" s="2" t="str">
        <f>IF(Resultate!$H$21=Resultate!$J$21,"5. Rang",IF(Resultate!$H$21&lt;Resultate!$J$21,Resultate!$E$21,Resultate!$G$21))</f>
        <v>5. Rang</v>
      </c>
      <c r="C6" s="2" t="str">
        <f>IF(B6="5. Rang","mal schauen",VLOOKUP(B6,Anmeldung!$L$2:$M$13,2,FALSE))</f>
        <v>mal schauen</v>
      </c>
      <c r="D6" s="46" t="str">
        <f>IF(B6="5. Rang","zu Hause",VLOOKUP(B6,Anmeldung!$I$2:$J$13,2,FALSE))</f>
        <v>zu Hause</v>
      </c>
      <c r="E6" s="7"/>
    </row>
    <row r="7" spans="1:5" ht="15.75" customHeight="1">
      <c r="A7" s="83">
        <v>5</v>
      </c>
      <c r="B7" s="2" t="str">
        <f>IF(Resultate!$H$20=Resultate!$J$20,"5. Rang",IF(Resultate!$H$20&lt;Resultate!$J$20,Resultate!$E$20,Resultate!$G$20))</f>
        <v>5. Rang</v>
      </c>
      <c r="C7" s="2" t="str">
        <f>IF(B7="5. Rang","mal schauen",VLOOKUP(B7,Anmeldung!$L$2:$M$13,2,FALSE))</f>
        <v>mal schauen</v>
      </c>
      <c r="D7" s="46" t="str">
        <f>IF(B7="5. Rang","zu Hause",VLOOKUP(B7,Anmeldung!$I$2:$J$13,2,FALSE))</f>
        <v>zu Hause</v>
      </c>
      <c r="E7" s="7"/>
    </row>
    <row r="8" spans="1:5" ht="15.75" customHeight="1">
      <c r="A8" s="83">
        <v>7</v>
      </c>
      <c r="B8" s="2" t="str">
        <f>IF(Resultate!$H$19=Resultate!$J$19,"7. Rang",IF(Resultate!$H$19&lt;Resultate!$J$19,Resultate!$E$19,Resultate!$G$19))</f>
        <v>7. Rang</v>
      </c>
      <c r="C8" s="2" t="str">
        <f>IF(B8="7. Rang","mal schauen",VLOOKUP(B8,Anmeldung!$L$2:$M$13,2,FALSE))</f>
        <v>mal schauen</v>
      </c>
      <c r="D8" s="46" t="str">
        <f>IF(B8="7. Rang","zu Hause",VLOOKUP(B8,Anmeldung!$I$2:$J$13,2,FALSE))</f>
        <v>zu Hause</v>
      </c>
      <c r="E8" s="7"/>
    </row>
    <row r="9" spans="1:5" ht="15.75" customHeight="1">
      <c r="A9" s="83">
        <v>7</v>
      </c>
      <c r="B9" s="2" t="str">
        <f>IF(Resultate!$H$18=Resultate!$J$18,"7. Rang",IF(Resultate!$H$18&lt;Resultate!$J$18,Resultate!$E$18,Resultate!$G$18))</f>
        <v>7. Rang</v>
      </c>
      <c r="C9" s="2" t="str">
        <f>IF(B9="7. Rang","mal schauen",VLOOKUP(B9,Anmeldung!$L$2:$M$13,2,FALSE))</f>
        <v>mal schauen</v>
      </c>
      <c r="D9" s="46" t="str">
        <f>IF(B9="7. Rang","zu Hause",VLOOKUP(B9,Anmeldung!$I$2:$J$13,2,FALSE))</f>
        <v>zu Hause</v>
      </c>
      <c r="E9" s="7"/>
    </row>
    <row r="10" spans="1:5" ht="15.75" customHeight="1">
      <c r="A10" s="83">
        <v>9</v>
      </c>
      <c r="B10" s="2" t="str">
        <f>IF(Resultate!$H$17=Resultate!$J$17,"9. Rang",IF(Resultate!$H$17&gt;Resultate!$J$17,Resultate!$E$17,Resultate!$G$17))</f>
        <v>9. Rang</v>
      </c>
      <c r="C10" s="2" t="str">
        <f>IF(B10="9. Rang","mal schauen",VLOOKUP(B10,Anmeldung!$L$2:$M$13,2,FALSE))</f>
        <v>mal schauen</v>
      </c>
      <c r="D10" s="46" t="str">
        <f>IF(B10="9. Rang","zu Hause",VLOOKUP(B10,Anmeldung!$I$2:$J$13,2,FALSE))</f>
        <v>zu Hause</v>
      </c>
      <c r="E10" s="7"/>
    </row>
    <row r="11" spans="1:5" ht="15.75" customHeight="1">
      <c r="A11" s="83">
        <v>9</v>
      </c>
      <c r="B11" s="2" t="str">
        <f>IF(Resultate!$H$16=Resultate!$J$16,"9. Rang",IF(Resultate!$H$16&gt;Resultate!$J$16,Resultate!$E$16,Resultate!$G$16))</f>
        <v>9. Rang</v>
      </c>
      <c r="C11" s="2" t="str">
        <f>IF(B11="9. Rang","mal schauen",VLOOKUP(B11,Anmeldung!$L$2:$M$13,2,FALSE))</f>
        <v>mal schauen</v>
      </c>
      <c r="D11" s="46" t="str">
        <f>IF(B11="9. Rang","zu Hause",VLOOKUP(B11,Anmeldung!$I$2:$J$13,2,FALSE))</f>
        <v>zu Hause</v>
      </c>
      <c r="E11" s="7"/>
    </row>
    <row r="12" spans="1:5" ht="15.75" customHeight="1">
      <c r="A12" s="83">
        <v>11</v>
      </c>
      <c r="B12" s="2" t="str">
        <f>IF(Resultate!$H$17=Resultate!$J$17,"11. Rang",IF(Resultate!$H$17&lt;Resultate!$J$17,Resultate!$E$17,Resultate!$G$17))</f>
        <v>11. Rang</v>
      </c>
      <c r="C12" s="2" t="str">
        <f>IF(B12="11. Rang","mal schauen",VLOOKUP(B12,Anmeldung!$L$2:$M$13,2,FALSE))</f>
        <v>mal schauen</v>
      </c>
      <c r="D12" s="46" t="str">
        <f>IF(B12="11. Rang","zu Hause",VLOOKUP(B12,Anmeldung!$I$2:$J$13,2,FALSE))</f>
        <v>zu Hause</v>
      </c>
      <c r="E12" s="7"/>
    </row>
    <row r="13" spans="1:5" ht="15.75" customHeight="1">
      <c r="A13" s="83">
        <v>11</v>
      </c>
      <c r="B13" s="2" t="str">
        <f>IF(Resultate!$H$16=Resultate!$J$16,"11. Rang",IF(Resultate!$H$16&lt;Resultate!$J$16,Resultate!$E$16,Resultate!$G$16))</f>
        <v>11. Rang</v>
      </c>
      <c r="C13" s="2" t="str">
        <f>IF(B13="11. Rang","mal schauen",VLOOKUP(B13,Anmeldung!$L$2:$M$13,2,FALSE))</f>
        <v>mal schauen</v>
      </c>
      <c r="D13" s="46" t="str">
        <f>IF(B13="11. Rang","zu Hause",VLOOKUP(B13,Anmeldung!$I$2:$J$13,2,FALSE))</f>
        <v>zu Hause</v>
      </c>
      <c r="E13" s="7"/>
    </row>
    <row r="14" spans="1:5" ht="12.75">
      <c r="A14" s="8"/>
      <c r="B14" s="7"/>
      <c r="C14" s="7"/>
      <c r="D14" s="7"/>
      <c r="E14" s="7"/>
    </row>
    <row r="15" spans="1:5" ht="12.75">
      <c r="A15" s="84" t="s">
        <v>38</v>
      </c>
      <c r="B15" s="7"/>
      <c r="C15" s="7"/>
      <c r="D15" s="7"/>
      <c r="E15" s="7"/>
    </row>
    <row r="16" spans="1:5" ht="12.75">
      <c r="A16" s="8"/>
      <c r="B16" s="7"/>
      <c r="C16" s="7"/>
      <c r="D16" s="7"/>
      <c r="E16" s="7"/>
    </row>
  </sheetData>
  <sheetProtection password="CCA4" sheet="1" objects="1" scenarios="1" formatCells="0" formatColumns="0" formatRows="0" selectLockedCells="1"/>
  <printOptions gridLines="1" horizontalCentered="1"/>
  <pageMargins left="0.7480314960629921" right="0.7480314960629921" top="1.45" bottom="0.984251968503937" header="0.5118110236220472" footer="0.5118110236220472"/>
  <pageSetup orientation="landscape" paperSize="9" scale="140" r:id="rId1"/>
  <headerFooter alignWithMargins="0">
    <oddHeader>&amp;L&amp;8&amp;F&amp;C&amp;"Arial,Fett"&amp;12Schlussrangliste DEplus 12 Teams&amp;R&amp;D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Sacher</dc:creator>
  <cp:keywords/>
  <dc:description/>
  <cp:lastModifiedBy>Tina Schläppi</cp:lastModifiedBy>
  <cp:lastPrinted>2020-03-31T12:09:03Z</cp:lastPrinted>
  <dcterms:created xsi:type="dcterms:W3CDTF">2005-06-20T09:17:43Z</dcterms:created>
  <dcterms:modified xsi:type="dcterms:W3CDTF">2020-03-31T12:09:22Z</dcterms:modified>
  <cp:category/>
  <cp:version/>
  <cp:contentType/>
  <cp:contentStatus/>
</cp:coreProperties>
</file>