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Vorrunde" sheetId="2" r:id="rId2"/>
    <sheet name="RankSeed" sheetId="3" r:id="rId3"/>
    <sheet name="Resultate" sheetId="4" r:id="rId4"/>
    <sheet name="Rangliste" sheetId="5" r:id="rId5"/>
  </sheets>
  <definedNames>
    <definedName name="_Fill" hidden="1">#REF!</definedName>
    <definedName name="_xlnm.Print_Area" localSheetId="0">'Anmeldung'!$A$1:$K$18</definedName>
    <definedName name="_xlnm.Print_Area" localSheetId="4">'Rangliste'!$A$1:$C$11</definedName>
    <definedName name="_xlnm.Print_Area" localSheetId="2">'RankSeed'!$A$1:$N$21</definedName>
    <definedName name="_xlnm.Print_Area" localSheetId="3">'Resultate'!$A$1:$T$5</definedName>
    <definedName name="_xlnm.Print_Area" localSheetId="1">'Vorrunde'!$A$1:$T$21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<sst xmlns="http://schemas.openxmlformats.org/spreadsheetml/2006/main" count="241" uniqueCount="64">
  <si>
    <t>Seed</t>
  </si>
  <si>
    <t>Player 1</t>
  </si>
  <si>
    <t>Vorname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</si>
  <si>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</si>
  <si>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</si>
  <si>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</si>
  <si>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</si>
  <si>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</si>
  <si>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</si>
  <si>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</si>
  <si>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</si>
  <si>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</si>
  <si>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</si>
  <si>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</si>
  <si>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</si>
  <si>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</si>
  <si>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&lt;-&gt;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</si>
  <si>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</si>
  <si>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</si>
  <si>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</si>
  <si>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</si>
  <si>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</si>
  <si>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</si>
  <si>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</si>
  <si>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</si>
  <si>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</si>
  <si>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</si>
  <si>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</si>
  <si>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</si>
  <si>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</si>
  <si>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</si>
  <si>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</si>
  <si>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</si>
  <si>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</si>
  <si>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</si>
  <si>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</si>
  <si>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A2</t>
  </si>
  <si>
    <t>Startzeit</t>
  </si>
  <si>
    <t>A3</t>
  </si>
  <si>
    <t>B3</t>
  </si>
  <si>
    <t>Eingabe nötig</t>
  </si>
  <si>
    <t>Eingabe erwünscht</t>
  </si>
  <si>
    <t>B4</t>
  </si>
  <si>
    <t>A4</t>
  </si>
  <si>
    <t>Zur einfacheren Bedienung wird die Aufhebung des Blattschutzes nicht empfohlen (rvz)</t>
  </si>
  <si>
    <t>Player 1/Player 2</t>
  </si>
  <si>
    <t>A5</t>
  </si>
  <si>
    <t>B5</t>
  </si>
  <si>
    <t>Result</t>
  </si>
  <si>
    <t>Time</t>
  </si>
  <si>
    <t>1. Set</t>
  </si>
  <si>
    <t>2. Set</t>
  </si>
  <si>
    <t>3. Set</t>
  </si>
  <si>
    <t>Start time</t>
  </si>
  <si>
    <t>End time</t>
  </si>
  <si>
    <t>SF</t>
  </si>
  <si>
    <t>1. Satzverhältnis aller Gruppenspiele (Diff)</t>
  </si>
  <si>
    <t>2. Verhältnis der erspielten Punkte (RQ)</t>
  </si>
  <si>
    <t>3. Los</t>
  </si>
  <si>
    <r>
      <t xml:space="preserve">Bei identischen Rängen von </t>
    </r>
    <r>
      <rPr>
        <b/>
        <sz val="10"/>
        <rFont val="Arial"/>
        <family val="2"/>
      </rPr>
      <t>2 Teams</t>
    </r>
    <r>
      <rPr>
        <sz val="10"/>
        <rFont val="Arial"/>
        <family val="0"/>
      </rPr>
      <t>,</t>
    </r>
  </si>
  <si>
    <t>Rang von Hand eingeben:</t>
  </si>
  <si>
    <t>1. Direkte Begegnung</t>
  </si>
  <si>
    <r>
      <t xml:space="preserve">Bei identischen Rängen von </t>
    </r>
    <r>
      <rPr>
        <b/>
        <sz val="10"/>
        <rFont val="Arial"/>
        <family val="2"/>
      </rPr>
      <t>3 oder mehr Teams</t>
    </r>
    <r>
      <rPr>
        <sz val="10"/>
        <rFont val="Arial"/>
        <family val="0"/>
      </rPr>
      <t xml:space="preserve">, </t>
    </r>
  </si>
  <si>
    <t>Lizenz</t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</si>
</sst>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  <numFmt numFmtId="203" formatCode="&quot;Fr.&quot;\ #,##0.00"/>
    <numFmt numFmtId="204" formatCode="hh:mm:ss;@"/>
    <numFmt numFmtId="205" formatCode="0.0000"/>
    <numFmt numFmtId="206" formatCode="h:mm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1" applyNumberFormat="0" applyAlignment="0" applyProtection="0"/>
    <xf numFmtId="0" fontId="9" fillId="15" borderId="2" applyNumberFormat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18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5" fillId="0" borderId="23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18" borderId="30" xfId="0" applyFont="1" applyFill="1" applyBorder="1" applyAlignment="1" applyProtection="1">
      <alignment horizontal="center" vertical="center"/>
      <protection locked="0"/>
    </xf>
    <xf numFmtId="0" fontId="4" fillId="18" borderId="3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205" fontId="0" fillId="0" borderId="21" xfId="0" applyNumberFormat="1" applyBorder="1" applyAlignment="1">
      <alignment horizontal="center"/>
    </xf>
    <xf numFmtId="205" fontId="0" fillId="0" borderId="22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18" borderId="1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0" fillId="18" borderId="0" xfId="0" applyFill="1" applyAlignment="1">
      <alignment/>
    </xf>
    <xf numFmtId="0" fontId="0" fillId="7" borderId="0" xfId="0" applyFill="1" applyAlignment="1">
      <alignment horizontal="left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20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4" fillId="18" borderId="35" xfId="0" applyFont="1" applyFill="1" applyBorder="1" applyAlignment="1" applyProtection="1">
      <alignment horizontal="center" vertical="center"/>
      <protection locked="0"/>
    </xf>
    <xf numFmtId="0" fontId="4" fillId="18" borderId="36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5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3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18" borderId="10" xfId="0" applyFill="1" applyBorder="1" applyAlignment="1" applyProtection="1">
      <alignment horizontal="left" vertical="center"/>
      <protection locked="0"/>
    </xf>
    <xf numFmtId="0" fontId="0" fillId="18" borderId="11" xfId="0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0" fontId="4" fillId="7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1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 vertical="center"/>
      <protection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4" fillId="18" borderId="28" xfId="0" applyFont="1" applyFill="1" applyBorder="1" applyAlignment="1" applyProtection="1">
      <alignment horizontal="center" vertical="center"/>
      <protection locked="0"/>
    </xf>
    <xf numFmtId="0" fontId="4" fillId="18" borderId="19" xfId="0" applyFont="1" applyFill="1" applyBorder="1" applyAlignment="1" applyProtection="1">
      <alignment horizontal="center" vertical="center"/>
      <protection locked="0"/>
    </xf>
    <xf numFmtId="206" fontId="0" fillId="7" borderId="19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18" borderId="17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6" fontId="0" fillId="7" borderId="11" xfId="0" applyNumberForma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center" vertical="center"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7" borderId="41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1" xfId="0" applyFont="1" applyBorder="1" applyAlignment="1" applyProtection="1">
      <alignment horizontal="center" vertical="center"/>
      <protection/>
    </xf>
    <xf numFmtId="206" fontId="4" fillId="0" borderId="11" xfId="0" applyNumberFormat="1" applyFont="1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7" borderId="43" xfId="0" applyFont="1" applyFill="1" applyBorder="1" applyAlignment="1" applyProtection="1">
      <alignment horizontal="center" vertical="center"/>
      <protection locked="0"/>
    </xf>
    <xf numFmtId="20" fontId="4" fillId="7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18" borderId="44" xfId="0" applyFont="1" applyFill="1" applyBorder="1" applyAlignment="1" applyProtection="1">
      <alignment horizontal="center" vertical="center"/>
      <protection locked="0"/>
    </xf>
    <xf numFmtId="0" fontId="4" fillId="18" borderId="45" xfId="0" applyFont="1" applyFill="1" applyBorder="1" applyAlignment="1" applyProtection="1">
      <alignment horizontal="center" vertical="center"/>
      <protection locked="0"/>
    </xf>
    <xf numFmtId="0" fontId="4" fillId="7" borderId="44" xfId="0" applyFont="1" applyFill="1" applyBorder="1" applyAlignment="1" applyProtection="1">
      <alignment horizontal="center" vertical="center"/>
      <protection locked="0"/>
    </xf>
    <xf numFmtId="0" fontId="4" fillId="7" borderId="40" xfId="0" applyFont="1" applyFill="1" applyBorder="1" applyAlignment="1" applyProtection="1">
      <alignment horizontal="center" vertical="center"/>
      <protection locked="0"/>
    </xf>
    <xf numFmtId="0" fontId="0" fillId="19" borderId="0" xfId="53" applyFill="1" applyBorder="1" applyAlignment="1">
      <alignment/>
      <protection/>
    </xf>
    <xf numFmtId="0" fontId="0" fillId="19" borderId="0" xfId="53" applyFill="1" applyBorder="1" applyAlignment="1">
      <alignment horizontal="center"/>
      <protection/>
    </xf>
    <xf numFmtId="0" fontId="0" fillId="19" borderId="0" xfId="0" applyFont="1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9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7" borderId="35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Continuous" vertical="center"/>
    </xf>
    <xf numFmtId="0" fontId="5" fillId="0" borderId="50" xfId="0" applyFont="1" applyBorder="1" applyAlignment="1">
      <alignment horizontal="centerContinuous" vertical="center"/>
    </xf>
    <xf numFmtId="0" fontId="5" fillId="0" borderId="51" xfId="0" applyFont="1" applyBorder="1" applyAlignment="1">
      <alignment horizontal="centerContinuous" vertical="center"/>
    </xf>
    <xf numFmtId="0" fontId="5" fillId="0" borderId="51" xfId="0" applyFont="1" applyBorder="1" applyAlignment="1" applyProtection="1">
      <alignment horizontal="centerContinuous" vertical="center"/>
      <protection/>
    </xf>
    <xf numFmtId="0" fontId="5" fillId="0" borderId="49" xfId="0" applyFont="1" applyBorder="1" applyAlignment="1" applyProtection="1">
      <alignment horizontal="centerContinuous" vertical="center"/>
      <protection/>
    </xf>
    <xf numFmtId="0" fontId="5" fillId="0" borderId="52" xfId="0" applyFont="1" applyBorder="1" applyAlignment="1" applyProtection="1">
      <alignment horizontal="centerContinuous" vertical="center"/>
      <protection/>
    </xf>
    <xf numFmtId="0" fontId="5" fillId="0" borderId="23" xfId="0" applyFont="1" applyBorder="1" applyAlignment="1">
      <alignment horizontal="centerContinuous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Continuous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B2" sqref="B2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7.57421875" style="2" customWidth="1"/>
    <col min="5" max="5" width="13.140625" style="0" customWidth="1"/>
    <col min="6" max="6" width="10.7109375" style="2" customWidth="1"/>
    <col min="7" max="7" width="6.5742187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5.00390625" style="2" customWidth="1"/>
    <col min="12" max="12" width="8.140625" style="0" hidden="1" customWidth="1"/>
    <col min="13" max="14" width="14.57421875" style="0" hidden="1" customWidth="1"/>
  </cols>
  <sheetData>
    <row r="1" spans="1:14" ht="39.75" customHeight="1" thickBot="1" thickTop="1">
      <c r="A1" s="12" t="s">
        <v>0</v>
      </c>
      <c r="B1" s="13" t="s">
        <v>1</v>
      </c>
      <c r="C1" s="13" t="s">
        <v>2</v>
      </c>
      <c r="D1" s="14" t="s">
        <v>63</v>
      </c>
      <c r="E1" s="13" t="s">
        <v>3</v>
      </c>
      <c r="F1" s="13" t="s">
        <v>2</v>
      </c>
      <c r="G1" s="14" t="s">
        <v>63</v>
      </c>
      <c r="H1" s="14" t="s">
        <v>4</v>
      </c>
      <c r="I1" s="15" t="s">
        <v>5</v>
      </c>
      <c r="J1" s="14" t="s">
        <v>6</v>
      </c>
      <c r="K1" s="29" t="s">
        <v>7</v>
      </c>
      <c r="L1" s="109" t="s">
        <v>0</v>
      </c>
      <c r="M1" s="86" t="s">
        <v>5</v>
      </c>
      <c r="N1" s="89" t="s">
        <v>45</v>
      </c>
    </row>
    <row r="2" spans="1:14" s="11" customFormat="1" ht="13.5" customHeight="1" thickTop="1">
      <c r="A2" s="6">
        <v>1</v>
      </c>
      <c r="B2" s="84"/>
      <c r="C2" s="82"/>
      <c r="D2" s="55"/>
      <c r="E2" s="84"/>
      <c r="F2" s="82"/>
      <c r="G2" s="137"/>
      <c r="H2" s="55"/>
      <c r="I2" s="4" t="str">
        <f>CONCATENATE($B$2," / ",$E$2)</f>
        <v> / </v>
      </c>
      <c r="J2" s="82"/>
      <c r="K2" s="30"/>
      <c r="L2" s="32">
        <v>1</v>
      </c>
      <c r="M2" s="87" t="str">
        <f>CONCATENATE($B$2," / ",$E$2)</f>
        <v> / </v>
      </c>
      <c r="N2" s="5" t="str">
        <f>CONCATENATE($C$2," ",$B$2," / ",$F$2," ",$E$2)</f>
        <v>  /  </v>
      </c>
    </row>
    <row r="3" spans="1:14" s="11" customFormat="1" ht="13.5" customHeight="1">
      <c r="A3" s="7">
        <v>2</v>
      </c>
      <c r="B3" s="85"/>
      <c r="C3" s="83"/>
      <c r="D3" s="56"/>
      <c r="E3" s="85"/>
      <c r="F3" s="83"/>
      <c r="G3" s="138"/>
      <c r="H3" s="56"/>
      <c r="I3" s="5" t="str">
        <f>CONCATENATE($B$3," / ",$E$3)</f>
        <v> / </v>
      </c>
      <c r="J3" s="83"/>
      <c r="K3" s="31"/>
      <c r="L3" s="8">
        <v>2</v>
      </c>
      <c r="M3" s="88" t="str">
        <f>CONCATENATE($B$3," / ",$E$3)</f>
        <v> / </v>
      </c>
      <c r="N3" s="5" t="str">
        <f>CONCATENATE($C$3," ",$B$3," / ",$F$3," ",$E$3)</f>
        <v>  /  </v>
      </c>
    </row>
    <row r="4" spans="1:14" s="11" customFormat="1" ht="13.5" customHeight="1">
      <c r="A4" s="7">
        <v>3</v>
      </c>
      <c r="B4" s="85"/>
      <c r="C4" s="83"/>
      <c r="D4" s="56"/>
      <c r="E4" s="85"/>
      <c r="F4" s="83"/>
      <c r="G4" s="138"/>
      <c r="H4" s="56"/>
      <c r="I4" s="5" t="str">
        <f>CONCATENATE($B$4," / ",$E$4)</f>
        <v> / </v>
      </c>
      <c r="J4" s="83"/>
      <c r="K4" s="31"/>
      <c r="L4" s="32">
        <v>3</v>
      </c>
      <c r="M4" s="88" t="str">
        <f>CONCATENATE($B$4," / ",$E$4)</f>
        <v> / </v>
      </c>
      <c r="N4" s="5" t="str">
        <f>CONCATENATE($C$4," ",$B$4," / ",$F$4," ",$E$4)</f>
        <v>  /  </v>
      </c>
    </row>
    <row r="5" spans="1:14" s="11" customFormat="1" ht="13.5" customHeight="1">
      <c r="A5" s="7">
        <v>4</v>
      </c>
      <c r="B5" s="85"/>
      <c r="C5" s="83"/>
      <c r="D5" s="56"/>
      <c r="E5" s="85"/>
      <c r="F5" s="83"/>
      <c r="G5" s="138"/>
      <c r="H5" s="56"/>
      <c r="I5" s="5" t="str">
        <f>CONCATENATE($B$5," / ",$E$5)</f>
        <v> / </v>
      </c>
      <c r="J5" s="83"/>
      <c r="K5" s="31"/>
      <c r="L5" s="8">
        <v>4</v>
      </c>
      <c r="M5" s="88" t="str">
        <f>CONCATENATE($B$5," / ",$E$5)</f>
        <v> / </v>
      </c>
      <c r="N5" s="5" t="str">
        <f>CONCATENATE($C$5," ",$B$5," / ",$F$5," ",$E$5)</f>
        <v>  /  </v>
      </c>
    </row>
    <row r="6" spans="1:14" s="11" customFormat="1" ht="13.5" customHeight="1">
      <c r="A6" s="7">
        <v>5</v>
      </c>
      <c r="B6" s="85"/>
      <c r="C6" s="83"/>
      <c r="D6" s="56"/>
      <c r="E6" s="85"/>
      <c r="F6" s="83"/>
      <c r="G6" s="138"/>
      <c r="H6" s="56"/>
      <c r="I6" s="5" t="str">
        <f>CONCATENATE($B$6," / ",$E$6)</f>
        <v> / </v>
      </c>
      <c r="J6" s="83"/>
      <c r="K6" s="31"/>
      <c r="L6" s="32">
        <v>5</v>
      </c>
      <c r="M6" s="88" t="str">
        <f>CONCATENATE($B$6," / ",$E$6)</f>
        <v> / </v>
      </c>
      <c r="N6" s="5" t="str">
        <f>CONCATENATE($C$6," ",$B$6," / ",$F$6," ",$E$6)</f>
        <v>  /  </v>
      </c>
    </row>
    <row r="7" spans="1:14" s="11" customFormat="1" ht="13.5" customHeight="1">
      <c r="A7" s="7">
        <v>6</v>
      </c>
      <c r="B7" s="85"/>
      <c r="C7" s="83"/>
      <c r="D7" s="56"/>
      <c r="E7" s="85"/>
      <c r="F7" s="83"/>
      <c r="G7" s="138"/>
      <c r="H7" s="56"/>
      <c r="I7" s="5" t="str">
        <f>CONCATENATE($B$7," / ",$E$7)</f>
        <v> / </v>
      </c>
      <c r="J7" s="83"/>
      <c r="K7" s="31"/>
      <c r="L7" s="8">
        <v>6</v>
      </c>
      <c r="M7" s="88" t="str">
        <f>CONCATENATE($B$7," / ",$E$7)</f>
        <v> / </v>
      </c>
      <c r="N7" s="5" t="str">
        <f>CONCATENATE($C$7," ",$B$7," / ",$F$7," ",$E$7)</f>
        <v>  /  </v>
      </c>
    </row>
    <row r="8" spans="1:14" s="11" customFormat="1" ht="13.5" customHeight="1">
      <c r="A8" s="7">
        <v>7</v>
      </c>
      <c r="B8" s="85"/>
      <c r="C8" s="83"/>
      <c r="D8" s="56"/>
      <c r="E8" s="85"/>
      <c r="F8" s="83"/>
      <c r="G8" s="138"/>
      <c r="H8" s="56"/>
      <c r="I8" s="5" t="str">
        <f>CONCATENATE($B$8," / ",$E$8)</f>
        <v> / </v>
      </c>
      <c r="J8" s="83"/>
      <c r="K8" s="31"/>
      <c r="L8" s="32">
        <v>7</v>
      </c>
      <c r="M8" s="88" t="str">
        <f>CONCATENATE($B$8," / ",$E$8)</f>
        <v> / </v>
      </c>
      <c r="N8" s="5" t="str">
        <f>CONCATENATE($C$8," ",$B$8," / ",$F$8," ",$E$8)</f>
        <v>  /  </v>
      </c>
    </row>
    <row r="9" spans="1:14" s="11" customFormat="1" ht="13.5" customHeight="1">
      <c r="A9" s="7">
        <v>8</v>
      </c>
      <c r="B9" s="85"/>
      <c r="C9" s="83"/>
      <c r="D9" s="56"/>
      <c r="E9" s="85"/>
      <c r="F9" s="83"/>
      <c r="G9" s="138"/>
      <c r="H9" s="56"/>
      <c r="I9" s="5" t="str">
        <f>CONCATENATE($B$9," / ",$E$9)</f>
        <v> / </v>
      </c>
      <c r="J9" s="83"/>
      <c r="K9" s="31"/>
      <c r="L9" s="8">
        <v>8</v>
      </c>
      <c r="M9" s="88" t="str">
        <f>CONCATENATE($B$9," / ",$E$9)</f>
        <v> / </v>
      </c>
      <c r="N9" s="5" t="str">
        <f>CONCATENATE($C$9," ",$B$9," / ",$F$9," ",$E$9)</f>
        <v>  /  </v>
      </c>
    </row>
    <row r="10" spans="1:14" s="11" customFormat="1" ht="13.5" customHeight="1">
      <c r="A10" s="7">
        <v>9</v>
      </c>
      <c r="B10" s="85"/>
      <c r="C10" s="83"/>
      <c r="D10" s="56"/>
      <c r="E10" s="85"/>
      <c r="F10" s="83"/>
      <c r="G10" s="138"/>
      <c r="H10" s="56"/>
      <c r="I10" s="5" t="str">
        <f>CONCATENATE($B$10," / ",$E$10)</f>
        <v> / </v>
      </c>
      <c r="J10" s="83"/>
      <c r="K10" s="31"/>
      <c r="L10" s="32">
        <v>9</v>
      </c>
      <c r="M10" s="88" t="str">
        <f>CONCATENATE($B$10," / ",$E$10)</f>
        <v> / </v>
      </c>
      <c r="N10" s="5" t="str">
        <f>CONCATENATE($C$10," ",$B$10," / ",$F$10," ",$E$10)</f>
        <v>  /  </v>
      </c>
    </row>
    <row r="11" spans="1:14" s="11" customFormat="1" ht="13.5" customHeight="1">
      <c r="A11" s="7">
        <v>10</v>
      </c>
      <c r="B11" s="85"/>
      <c r="C11" s="83"/>
      <c r="D11" s="56"/>
      <c r="E11" s="85"/>
      <c r="F11" s="83"/>
      <c r="G11" s="138"/>
      <c r="H11" s="56"/>
      <c r="I11" s="5" t="str">
        <f>CONCATENATE($B$11," / ",$E$11)</f>
        <v> / </v>
      </c>
      <c r="J11" s="83"/>
      <c r="K11" s="31"/>
      <c r="L11" s="8">
        <v>10</v>
      </c>
      <c r="M11" s="88" t="str">
        <f>CONCATENATE($B$11," / ",$E$11)</f>
        <v> / </v>
      </c>
      <c r="N11" s="5" t="str">
        <f>CONCATENATE($C$11," ",$B$11," / ",$F$11," ",$E$11)</f>
        <v>  /  </v>
      </c>
    </row>
    <row r="13" spans="1:11" ht="12.75">
      <c r="A13" s="23"/>
      <c r="B13" s="143" t="s">
        <v>22</v>
      </c>
      <c r="C13" s="144"/>
      <c r="D13" s="145" t="s">
        <v>23</v>
      </c>
      <c r="E13" s="143"/>
      <c r="F13" s="144"/>
      <c r="G13" s="139"/>
      <c r="H13" s="139"/>
      <c r="I13" s="139"/>
      <c r="J13" s="139"/>
      <c r="K13" s="139"/>
    </row>
    <row r="14" spans="1:11" ht="12.75">
      <c r="A14" s="24">
        <v>1</v>
      </c>
      <c r="B14" s="140" t="str">
        <f>IF(I2=" / ","Team 1, Gruppe A",I2)</f>
        <v>Team 1, Gruppe A</v>
      </c>
      <c r="C14" s="142"/>
      <c r="D14" s="141" t="str">
        <f>IF(I3=" / ","Team 1, Gruppe B",I3)</f>
        <v>Team 1, Gruppe B</v>
      </c>
      <c r="E14" s="140"/>
      <c r="F14" s="142"/>
      <c r="G14" s="140"/>
      <c r="H14" s="140"/>
      <c r="I14" s="140"/>
      <c r="J14" s="140"/>
      <c r="K14" s="140"/>
    </row>
    <row r="15" spans="1:11" ht="12.75">
      <c r="A15" s="24">
        <v>2</v>
      </c>
      <c r="B15" s="140" t="str">
        <f>IF(I4=" / ","Team 2, Gruppe A",I5)</f>
        <v>Team 2, Gruppe A</v>
      </c>
      <c r="C15" s="142"/>
      <c r="D15" s="141" t="str">
        <f>IF(I5=" / ","Team 2, Gruppe B",I4)</f>
        <v>Team 2, Gruppe B</v>
      </c>
      <c r="E15" s="140"/>
      <c r="F15" s="142"/>
      <c r="G15" s="140"/>
      <c r="H15" s="140"/>
      <c r="I15" s="140"/>
      <c r="J15" s="140"/>
      <c r="K15" s="140"/>
    </row>
    <row r="16" spans="1:11" ht="12.75">
      <c r="A16" s="24">
        <v>3</v>
      </c>
      <c r="B16" s="140" t="str">
        <f>IF(I6=" / ","Team 3, Gruppe A",I6)</f>
        <v>Team 3, Gruppe A</v>
      </c>
      <c r="C16" s="142"/>
      <c r="D16" s="141" t="str">
        <f>IF(I7=" / ","Team 3, Gruppe B",I7)</f>
        <v>Team 3, Gruppe B</v>
      </c>
      <c r="E16" s="140"/>
      <c r="F16" s="142"/>
      <c r="G16" s="140"/>
      <c r="H16" s="140"/>
      <c r="I16" s="140"/>
      <c r="J16" s="140"/>
      <c r="K16" s="140"/>
    </row>
    <row r="17" spans="1:11" ht="12.75">
      <c r="A17" s="24">
        <v>4</v>
      </c>
      <c r="B17" s="140" t="str">
        <f>IF(I8=" / ","Team 4, Gruppe A",I9)</f>
        <v>Team 4, Gruppe A</v>
      </c>
      <c r="C17" s="142"/>
      <c r="D17" s="141" t="str">
        <f>IF(I9=" / ","Team 4, Gruppe B",I8)</f>
        <v>Team 4, Gruppe B</v>
      </c>
      <c r="E17" s="140"/>
      <c r="F17" s="142"/>
      <c r="G17" s="140"/>
      <c r="H17" s="140"/>
      <c r="I17" s="140"/>
      <c r="J17" s="140"/>
      <c r="K17" s="140"/>
    </row>
    <row r="18" spans="1:11" ht="12.75">
      <c r="A18" s="25">
        <v>5</v>
      </c>
      <c r="B18" s="146" t="str">
        <f>IF(I10=" / ","Team 5, Gruppe A",I10)</f>
        <v>Team 5, Gruppe A</v>
      </c>
      <c r="C18" s="147"/>
      <c r="D18" s="148" t="str">
        <f>IF(I11=" / ","Team 5, Gruppe B",I11)</f>
        <v>Team 5, Gruppe B</v>
      </c>
      <c r="E18" s="146"/>
      <c r="F18" s="147"/>
      <c r="G18" s="140"/>
      <c r="H18" s="140"/>
      <c r="I18" s="140"/>
      <c r="J18" s="140"/>
      <c r="K18" s="140"/>
    </row>
    <row r="20" spans="1:5" ht="12.75">
      <c r="A20" s="60" t="s">
        <v>40</v>
      </c>
      <c r="B20" s="61"/>
      <c r="D20" s="62" t="s">
        <v>41</v>
      </c>
      <c r="E20" s="48"/>
    </row>
    <row r="21" ht="12.75">
      <c r="A21" s="59"/>
    </row>
  </sheetData>
  <sheetProtection password="CCA4" sheet="1" formatCells="0" formatColumns="0" formatRows="0" selectLockedCells="1"/>
  <mergeCells count="24">
    <mergeCell ref="J18:K18"/>
    <mergeCell ref="J16:K16"/>
    <mergeCell ref="B17:C17"/>
    <mergeCell ref="D17:F17"/>
    <mergeCell ref="B16:C16"/>
    <mergeCell ref="G17:I17"/>
    <mergeCell ref="J17:K17"/>
    <mergeCell ref="G14:I14"/>
    <mergeCell ref="G15:I15"/>
    <mergeCell ref="D16:F16"/>
    <mergeCell ref="G16:I16"/>
    <mergeCell ref="B18:C18"/>
    <mergeCell ref="D18:F18"/>
    <mergeCell ref="G18:I18"/>
    <mergeCell ref="J13:K13"/>
    <mergeCell ref="J14:K14"/>
    <mergeCell ref="J15:K15"/>
    <mergeCell ref="D15:F15"/>
    <mergeCell ref="B13:C13"/>
    <mergeCell ref="D13:F13"/>
    <mergeCell ref="D14:F14"/>
    <mergeCell ref="B15:C15"/>
    <mergeCell ref="B14:C14"/>
    <mergeCell ref="G13:I13"/>
  </mergeCells>
  <printOptions horizontalCentered="1" verticalCentered="1"/>
  <pageMargins left="0.61" right="0.59" top="0.984251968503937" bottom="0.984251968503937" header="0.5118110236220472" footer="0.5118110236220472"/>
  <pageSetup horizontalDpi="600" verticalDpi="600" orientation="landscape" paperSize="9" scale="110" r:id="rId1"/>
  <headerFooter alignWithMargins="0">
    <oddHeader>&amp;L&amp;8&amp;F&amp;CSetzliste 10 Teams
2 Gruppen à 5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C18" sqref="C18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1" customWidth="1"/>
    <col min="21" max="16384" width="9.140625" style="1" customWidth="1"/>
  </cols>
  <sheetData>
    <row r="1" spans="1:20" ht="64.5" customHeight="1" thickBot="1" thickTop="1">
      <c r="A1" s="12" t="s">
        <v>8</v>
      </c>
      <c r="B1" s="17" t="s">
        <v>24</v>
      </c>
      <c r="C1" s="17" t="s">
        <v>10</v>
      </c>
      <c r="D1" s="17" t="s">
        <v>37</v>
      </c>
      <c r="E1" s="13" t="s">
        <v>11</v>
      </c>
      <c r="F1" s="13" t="s">
        <v>12</v>
      </c>
      <c r="G1" s="13" t="s">
        <v>13</v>
      </c>
      <c r="H1" s="159" t="s">
        <v>14</v>
      </c>
      <c r="I1" s="153"/>
      <c r="J1" s="162"/>
      <c r="K1" s="29" t="s">
        <v>15</v>
      </c>
      <c r="L1" s="159" t="s">
        <v>20</v>
      </c>
      <c r="M1" s="153"/>
      <c r="N1" s="154"/>
      <c r="O1" s="155" t="s">
        <v>21</v>
      </c>
      <c r="P1" s="153"/>
      <c r="Q1" s="154"/>
      <c r="R1" s="156" t="s">
        <v>52</v>
      </c>
      <c r="S1" s="157"/>
      <c r="T1" s="158"/>
    </row>
    <row r="2" spans="1:21" ht="18" customHeight="1" thickTop="1">
      <c r="A2" s="9">
        <v>1</v>
      </c>
      <c r="B2" s="18" t="s">
        <v>25</v>
      </c>
      <c r="C2" s="64">
        <v>1</v>
      </c>
      <c r="D2" s="91"/>
      <c r="E2" s="10" t="str">
        <f>IF(Anmeldung!B15="/",CONCATENATE("Gruppe A Team #",Anmeldung!A15),Anmeldung!B15)</f>
        <v>Team 2, Gruppe A</v>
      </c>
      <c r="F2" s="10" t="s">
        <v>12</v>
      </c>
      <c r="G2" s="10" t="str">
        <f>IF(Anmeldung!B18="/",CONCATENATE("Gruppe A Team #",Anmeldung!A18),Anmeldung!B18)</f>
        <v>Team 5, Gruppe A</v>
      </c>
      <c r="H2" s="160">
        <f aca="true" t="shared" si="0" ref="H2:H19">IF(L2=N2,"",SUM(IF(L2&gt;N2,1,0),IF(O2&gt;Q2,1,0),IF(R2&lt;=T2,0,1)))</f>
      </c>
      <c r="I2" s="69" t="s">
        <v>16</v>
      </c>
      <c r="J2" s="161">
        <f aca="true" t="shared" si="1" ref="J2:J19">IF(L2=N2,"",SUM(IF(L2&lt;N2,1,0),IF(O2&lt;Q2,1,0),IF(R2&gt;=T2,0,1)))</f>
      </c>
      <c r="K2" s="63"/>
      <c r="L2" s="71"/>
      <c r="M2" s="22" t="s">
        <v>16</v>
      </c>
      <c r="N2" s="72"/>
      <c r="O2" s="71"/>
      <c r="P2" s="22" t="s">
        <v>16</v>
      </c>
      <c r="Q2" s="72"/>
      <c r="R2" s="152"/>
      <c r="S2" s="69" t="s">
        <v>16</v>
      </c>
      <c r="T2" s="96"/>
      <c r="U2"/>
    </row>
    <row r="3" spans="1:21" ht="18" customHeight="1">
      <c r="A3" s="9">
        <f>SUM(A2,1)</f>
        <v>2</v>
      </c>
      <c r="B3" s="18" t="s">
        <v>26</v>
      </c>
      <c r="C3" s="64">
        <v>2</v>
      </c>
      <c r="D3" s="65"/>
      <c r="E3" s="10" t="str">
        <f>IF(Anmeldung!D15="/",CONCATENATE("Gruppe B Team #",Anmeldung!A15),Anmeldung!D15)</f>
        <v>Team 2, Gruppe B</v>
      </c>
      <c r="F3" s="10" t="s">
        <v>12</v>
      </c>
      <c r="G3" s="10" t="str">
        <f>IF(Anmeldung!D18="/",CONCATENATE("Gruppe B Team #",Anmeldung!A18),Anmeldung!D18)</f>
        <v>Team 5, Gruppe B</v>
      </c>
      <c r="H3" s="114">
        <f t="shared" si="0"/>
      </c>
      <c r="I3" s="41" t="s">
        <v>16</v>
      </c>
      <c r="J3" s="108">
        <f t="shared" si="1"/>
      </c>
      <c r="K3" s="63"/>
      <c r="L3" s="42"/>
      <c r="M3" s="10" t="s">
        <v>16</v>
      </c>
      <c r="N3" s="43"/>
      <c r="O3" s="42"/>
      <c r="P3" s="10" t="s">
        <v>16</v>
      </c>
      <c r="Q3" s="43"/>
      <c r="R3" s="110"/>
      <c r="S3" s="41" t="s">
        <v>16</v>
      </c>
      <c r="T3" s="104"/>
      <c r="U3"/>
    </row>
    <row r="4" spans="1:21" ht="18" customHeight="1">
      <c r="A4" s="9">
        <f aca="true" t="shared" si="2" ref="A4:A21">SUM(A3,1)</f>
        <v>3</v>
      </c>
      <c r="B4" s="18" t="s">
        <v>25</v>
      </c>
      <c r="C4" s="64"/>
      <c r="D4" s="91"/>
      <c r="E4" s="10" t="str">
        <f>IF(Anmeldung!B14=" / ",CONCATENATE("Gruppe A Team #",Anmeldung!A14),Anmeldung!B14)</f>
        <v>Team 1, Gruppe A</v>
      </c>
      <c r="F4" s="10" t="s">
        <v>12</v>
      </c>
      <c r="G4" s="10" t="str">
        <f>IF(Anmeldung!B16="/",CONCATENATE("Gruppe A Team #",Anmeldung!A16),Anmeldung!B16)</f>
        <v>Team 3, Gruppe A</v>
      </c>
      <c r="H4" s="114">
        <f>IF(L4=N4,"",SUM(IF(L4&gt;N4,1,0),IF(O4&gt;Q4,1,0),IF(R4&lt;=T4,0,1)))</f>
      </c>
      <c r="I4" s="41" t="s">
        <v>16</v>
      </c>
      <c r="J4" s="108">
        <f>IF(L4=N4,"",SUM(IF(L4&lt;N4,1,0),IF(O4&lt;Q4,1,0),IF(R4&gt;=T4,0,1)))</f>
      </c>
      <c r="K4" s="63"/>
      <c r="L4" s="42"/>
      <c r="M4" s="10" t="s">
        <v>16</v>
      </c>
      <c r="N4" s="43"/>
      <c r="O4" s="42"/>
      <c r="P4" s="10" t="s">
        <v>16</v>
      </c>
      <c r="Q4" s="43"/>
      <c r="R4" s="110"/>
      <c r="S4" s="41" t="s">
        <v>16</v>
      </c>
      <c r="T4" s="104"/>
      <c r="U4"/>
    </row>
    <row r="5" spans="1:21" ht="18" customHeight="1">
      <c r="A5" s="9">
        <f t="shared" si="2"/>
        <v>4</v>
      </c>
      <c r="B5" s="18" t="s">
        <v>26</v>
      </c>
      <c r="C5" s="64"/>
      <c r="D5" s="65"/>
      <c r="E5" s="10" t="str">
        <f>IF(Anmeldung!D14=" / ",CONCATENATE("Gruppe B Team #",Anmeldung!A14),Anmeldung!D14)</f>
        <v>Team 1, Gruppe B</v>
      </c>
      <c r="F5" s="10" t="s">
        <v>12</v>
      </c>
      <c r="G5" s="10" t="str">
        <f>IF(Anmeldung!D16="/",CONCATENATE("Gruppe B Team #",Anmeldung!A16),Anmeldung!D16)</f>
        <v>Team 3, Gruppe B</v>
      </c>
      <c r="H5" s="114">
        <f>IF(L5=N5,"",SUM(IF(L5&gt;N5,1,0),IF(O5&gt;Q5,1,0),IF(R5&lt;=T5,0,1)))</f>
      </c>
      <c r="I5" s="41" t="s">
        <v>16</v>
      </c>
      <c r="J5" s="108">
        <f>IF(L5=N5,"",SUM(IF(L5&lt;N5,1,0),IF(O5&lt;Q5,1,0),IF(R5&gt;=T5,0,1)))</f>
      </c>
      <c r="K5" s="63"/>
      <c r="L5" s="42"/>
      <c r="M5" s="10" t="s">
        <v>16</v>
      </c>
      <c r="N5" s="43"/>
      <c r="O5" s="42"/>
      <c r="P5" s="10" t="s">
        <v>16</v>
      </c>
      <c r="Q5" s="43"/>
      <c r="R5" s="110"/>
      <c r="S5" s="41" t="s">
        <v>16</v>
      </c>
      <c r="T5" s="104"/>
      <c r="U5"/>
    </row>
    <row r="6" spans="1:21" ht="18" customHeight="1">
      <c r="A6" s="9">
        <f t="shared" si="2"/>
        <v>5</v>
      </c>
      <c r="B6" s="18" t="s">
        <v>25</v>
      </c>
      <c r="C6" s="64"/>
      <c r="D6" s="91"/>
      <c r="E6" s="10" t="str">
        <f>IF(Anmeldung!B17="/",CONCATENATE("Gruppe A Team #",Anmeldung!A17),Anmeldung!B17)</f>
        <v>Team 4, Gruppe A</v>
      </c>
      <c r="F6" s="10" t="s">
        <v>12</v>
      </c>
      <c r="G6" s="10" t="str">
        <f>IF(Anmeldung!B18="/",CONCATENATE("Gruppe A Team #",Anmeldung!A18),Anmeldung!B18)</f>
        <v>Team 5, Gruppe A</v>
      </c>
      <c r="H6" s="114">
        <f t="shared" si="0"/>
      </c>
      <c r="I6" s="41" t="s">
        <v>16</v>
      </c>
      <c r="J6" s="108">
        <f t="shared" si="1"/>
      </c>
      <c r="K6" s="63"/>
      <c r="L6" s="42"/>
      <c r="M6" s="10" t="s">
        <v>16</v>
      </c>
      <c r="N6" s="43"/>
      <c r="O6" s="42"/>
      <c r="P6" s="10" t="s">
        <v>16</v>
      </c>
      <c r="Q6" s="43"/>
      <c r="R6" s="110"/>
      <c r="S6" s="41" t="s">
        <v>16</v>
      </c>
      <c r="T6" s="104"/>
      <c r="U6"/>
    </row>
    <row r="7" spans="1:21" ht="18" customHeight="1">
      <c r="A7" s="9">
        <f t="shared" si="2"/>
        <v>6</v>
      </c>
      <c r="B7" s="18" t="s">
        <v>26</v>
      </c>
      <c r="C7" s="64"/>
      <c r="D7" s="65"/>
      <c r="E7" s="10" t="str">
        <f>IF(Anmeldung!D17="/",CONCATENATE("Gruppe B Team #",Anmeldung!A17),Anmeldung!D17)</f>
        <v>Team 4, Gruppe B</v>
      </c>
      <c r="F7" s="10" t="s">
        <v>12</v>
      </c>
      <c r="G7" s="10" t="str">
        <f>IF(Anmeldung!D18="/",CONCATENATE("Gruppe B Team #",Anmeldung!A18),Anmeldung!D18)</f>
        <v>Team 5, Gruppe B</v>
      </c>
      <c r="H7" s="114">
        <f t="shared" si="0"/>
      </c>
      <c r="I7" s="41" t="s">
        <v>16</v>
      </c>
      <c r="J7" s="108">
        <f t="shared" si="1"/>
      </c>
      <c r="K7" s="63"/>
      <c r="L7" s="42"/>
      <c r="M7" s="10" t="s">
        <v>16</v>
      </c>
      <c r="N7" s="43"/>
      <c r="O7" s="42"/>
      <c r="P7" s="10" t="s">
        <v>16</v>
      </c>
      <c r="Q7" s="43"/>
      <c r="R7" s="110"/>
      <c r="S7" s="41" t="s">
        <v>16</v>
      </c>
      <c r="T7" s="104"/>
      <c r="U7"/>
    </row>
    <row r="8" spans="1:21" ht="18" customHeight="1">
      <c r="A8" s="9">
        <f t="shared" si="2"/>
        <v>7</v>
      </c>
      <c r="B8" s="67" t="s">
        <v>25</v>
      </c>
      <c r="C8" s="68"/>
      <c r="D8" s="91"/>
      <c r="E8" s="22" t="str">
        <f>IF(Anmeldung!B15="/",CONCATENATE("Gruppe A Team #",Anmeldung!A15),Anmeldung!B15)</f>
        <v>Team 2, Gruppe A</v>
      </c>
      <c r="F8" s="22" t="s">
        <v>12</v>
      </c>
      <c r="G8" s="22" t="str">
        <f>IF(Anmeldung!B16="/",CONCATENATE("Gruppe A Team #",Anmeldung!A16),Anmeldung!B16)</f>
        <v>Team 3, Gruppe A</v>
      </c>
      <c r="H8" s="114">
        <f>IF(L8=N8,"",SUM(IF(L8&gt;N8,1,0),IF(O8&gt;Q8,1,0),IF(R8&lt;=T8,0,1)))</f>
      </c>
      <c r="I8" s="41" t="s">
        <v>16</v>
      </c>
      <c r="J8" s="108">
        <f>IF(L8=N8,"",SUM(IF(L8&lt;N8,1,0),IF(O8&lt;Q8,1,0),IF(R8&gt;=T8,0,1)))</f>
      </c>
      <c r="K8" s="70"/>
      <c r="L8" s="71"/>
      <c r="M8" s="22" t="s">
        <v>16</v>
      </c>
      <c r="N8" s="72"/>
      <c r="O8" s="71"/>
      <c r="P8" s="22" t="s">
        <v>16</v>
      </c>
      <c r="Q8" s="72"/>
      <c r="R8" s="110"/>
      <c r="S8" s="41" t="s">
        <v>16</v>
      </c>
      <c r="T8" s="104"/>
      <c r="U8"/>
    </row>
    <row r="9" spans="1:26" s="20" customFormat="1" ht="18" customHeight="1" thickBot="1">
      <c r="A9" s="9">
        <f t="shared" si="2"/>
        <v>8</v>
      </c>
      <c r="B9" s="18" t="s">
        <v>26</v>
      </c>
      <c r="C9" s="64"/>
      <c r="D9" s="65"/>
      <c r="E9" s="10" t="str">
        <f>IF(Anmeldung!D15="/",CONCATENATE("Gruppe B Team #",Anmeldung!A15),Anmeldung!D15)</f>
        <v>Team 2, Gruppe B</v>
      </c>
      <c r="F9" s="10" t="s">
        <v>12</v>
      </c>
      <c r="G9" s="10" t="str">
        <f>IF(Anmeldung!D16="/",CONCATENATE("Gruppe B Team #",Anmeldung!A16),Anmeldung!D16)</f>
        <v>Team 3, Gruppe B</v>
      </c>
      <c r="H9" s="114">
        <f>IF(L9=N9,"",SUM(IF(L9&gt;N9,1,0),IF(O9&gt;Q9,1,0),IF(R9&lt;=T9,0,1)))</f>
      </c>
      <c r="I9" s="41" t="s">
        <v>16</v>
      </c>
      <c r="J9" s="108">
        <f>IF(L9=N9,"",SUM(IF(L9&lt;N9,1,0),IF(O9&lt;Q9,1,0),IF(R9&gt;=T9,0,1)))</f>
      </c>
      <c r="K9" s="63"/>
      <c r="L9" s="42"/>
      <c r="M9" s="10" t="s">
        <v>16</v>
      </c>
      <c r="N9" s="43"/>
      <c r="O9" s="42"/>
      <c r="P9" s="10" t="s">
        <v>16</v>
      </c>
      <c r="Q9" s="43"/>
      <c r="R9" s="110"/>
      <c r="S9" s="41" t="s">
        <v>16</v>
      </c>
      <c r="T9" s="104"/>
      <c r="U9" s="19"/>
      <c r="V9" s="21"/>
      <c r="W9" s="21"/>
      <c r="X9" s="21"/>
      <c r="Y9" s="21"/>
      <c r="Z9" s="21"/>
    </row>
    <row r="10" spans="1:21" ht="18" customHeight="1">
      <c r="A10" s="9">
        <f t="shared" si="2"/>
        <v>9</v>
      </c>
      <c r="B10" s="18" t="s">
        <v>25</v>
      </c>
      <c r="C10" s="64"/>
      <c r="D10" s="91"/>
      <c r="E10" s="10" t="str">
        <f>IF(Anmeldung!B14=" / ",CONCATENATE("Gruppe A Team #",Anmeldung!A14),Anmeldung!B14)</f>
        <v>Team 1, Gruppe A</v>
      </c>
      <c r="F10" s="10" t="s">
        <v>12</v>
      </c>
      <c r="G10" s="10" t="str">
        <f>IF(Anmeldung!B17="/",CONCATENATE("Gruppe A Team #",Anmeldung!A17),Anmeldung!B17)</f>
        <v>Team 4, Gruppe A</v>
      </c>
      <c r="H10" s="114">
        <f t="shared" si="0"/>
      </c>
      <c r="I10" s="41" t="s">
        <v>16</v>
      </c>
      <c r="J10" s="108">
        <f t="shared" si="1"/>
      </c>
      <c r="K10" s="63"/>
      <c r="L10" s="42"/>
      <c r="M10" s="10" t="s">
        <v>16</v>
      </c>
      <c r="N10" s="43"/>
      <c r="O10" s="42"/>
      <c r="P10" s="10" t="s">
        <v>16</v>
      </c>
      <c r="Q10" s="43"/>
      <c r="R10" s="110"/>
      <c r="S10" s="41" t="s">
        <v>16</v>
      </c>
      <c r="T10" s="104"/>
      <c r="U10"/>
    </row>
    <row r="11" spans="1:26" s="20" customFormat="1" ht="18" customHeight="1" thickBot="1">
      <c r="A11" s="9">
        <f t="shared" si="2"/>
        <v>10</v>
      </c>
      <c r="B11" s="18" t="s">
        <v>26</v>
      </c>
      <c r="C11" s="64"/>
      <c r="D11" s="91"/>
      <c r="E11" s="10" t="str">
        <f>IF(Anmeldung!D14=" / ",CONCATENATE("Gruppe B Team #",Anmeldung!A14),Anmeldung!D14)</f>
        <v>Team 1, Gruppe B</v>
      </c>
      <c r="F11" s="10" t="s">
        <v>12</v>
      </c>
      <c r="G11" s="10" t="str">
        <f>IF(Anmeldung!D17="/",CONCATENATE("Gruppe B Team #",Anmeldung!A17),Anmeldung!D17)</f>
        <v>Team 4, Gruppe B</v>
      </c>
      <c r="H11" s="114">
        <f t="shared" si="0"/>
      </c>
      <c r="I11" s="41" t="s">
        <v>16</v>
      </c>
      <c r="J11" s="108">
        <f t="shared" si="1"/>
      </c>
      <c r="K11" s="63"/>
      <c r="L11" s="42"/>
      <c r="M11" s="10" t="s">
        <v>16</v>
      </c>
      <c r="N11" s="43"/>
      <c r="O11" s="42"/>
      <c r="P11" s="10" t="s">
        <v>16</v>
      </c>
      <c r="Q11" s="43"/>
      <c r="R11" s="110"/>
      <c r="S11" s="41" t="s">
        <v>16</v>
      </c>
      <c r="T11" s="104"/>
      <c r="U11" s="19"/>
      <c r="V11" s="21"/>
      <c r="W11" s="21"/>
      <c r="X11" s="21"/>
      <c r="Y11" s="21"/>
      <c r="Z11" s="21"/>
    </row>
    <row r="12" spans="1:21" ht="18" customHeight="1">
      <c r="A12" s="9">
        <f t="shared" si="2"/>
        <v>11</v>
      </c>
      <c r="B12" s="18" t="s">
        <v>25</v>
      </c>
      <c r="C12" s="64"/>
      <c r="D12" s="91"/>
      <c r="E12" s="10" t="str">
        <f>IF(Anmeldung!B16="/",CONCATENATE("Gruppe A Team #",Anmeldung!A16),Anmeldung!B16)</f>
        <v>Team 3, Gruppe A</v>
      </c>
      <c r="F12" s="10" t="s">
        <v>12</v>
      </c>
      <c r="G12" s="10" t="str">
        <f>IF(Anmeldung!B18="/",CONCATENATE("Gruppe A Team #",Anmeldung!A18),Anmeldung!B18)</f>
        <v>Team 5, Gruppe A</v>
      </c>
      <c r="H12" s="114">
        <f>IF(L12=N12,"",SUM(IF(L12&gt;N12,1,0),IF(O12&gt;Q12,1,0),IF(R12&lt;=T12,0,1)))</f>
      </c>
      <c r="I12" s="41" t="s">
        <v>16</v>
      </c>
      <c r="J12" s="108">
        <f>IF(L12=N12,"",SUM(IF(L12&lt;N12,1,0),IF(O12&lt;Q12,1,0),IF(R12&gt;=T12,0,1)))</f>
      </c>
      <c r="K12" s="63"/>
      <c r="L12" s="42"/>
      <c r="M12" s="10" t="s">
        <v>16</v>
      </c>
      <c r="N12" s="43"/>
      <c r="O12" s="42"/>
      <c r="P12" s="10" t="s">
        <v>16</v>
      </c>
      <c r="Q12" s="43"/>
      <c r="R12" s="110"/>
      <c r="S12" s="41" t="s">
        <v>16</v>
      </c>
      <c r="T12" s="104"/>
      <c r="U12"/>
    </row>
    <row r="13" spans="1:21" ht="18" customHeight="1">
      <c r="A13" s="9">
        <f t="shared" si="2"/>
        <v>12</v>
      </c>
      <c r="B13" s="18" t="s">
        <v>26</v>
      </c>
      <c r="C13" s="64"/>
      <c r="D13" s="65"/>
      <c r="E13" s="10" t="str">
        <f>IF(Anmeldung!D16="/",CONCATENATE("Gruppe B Team #",Anmeldung!A16),Anmeldung!D16)</f>
        <v>Team 3, Gruppe B</v>
      </c>
      <c r="F13" s="10" t="s">
        <v>12</v>
      </c>
      <c r="G13" s="10" t="str">
        <f>IF(Anmeldung!D18="/",CONCATENATE("Gruppe B Team #",Anmeldung!A18),Anmeldung!D18)</f>
        <v>Team 5, Gruppe B</v>
      </c>
      <c r="H13" s="114">
        <f>IF(L13=N13,"",SUM(IF(L13&gt;N13,1,0),IF(O13&gt;Q13,1,0),IF(R13&lt;=T13,0,1)))</f>
      </c>
      <c r="I13" s="41" t="s">
        <v>16</v>
      </c>
      <c r="J13" s="108">
        <f>IF(L13=N13,"",SUM(IF(L13&lt;N13,1,0),IF(O13&lt;Q13,1,0),IF(R13&gt;=T13,0,1)))</f>
      </c>
      <c r="K13" s="63"/>
      <c r="L13" s="42"/>
      <c r="M13" s="10" t="s">
        <v>16</v>
      </c>
      <c r="N13" s="43"/>
      <c r="O13" s="42"/>
      <c r="P13" s="10" t="s">
        <v>16</v>
      </c>
      <c r="Q13" s="43"/>
      <c r="R13" s="110"/>
      <c r="S13" s="41" t="s">
        <v>16</v>
      </c>
      <c r="T13" s="104"/>
      <c r="U13"/>
    </row>
    <row r="14" spans="1:21" ht="18" customHeight="1">
      <c r="A14" s="9">
        <f t="shared" si="2"/>
        <v>13</v>
      </c>
      <c r="B14" s="18" t="s">
        <v>25</v>
      </c>
      <c r="C14" s="64"/>
      <c r="D14" s="91"/>
      <c r="E14" s="10" t="str">
        <f>IF(Anmeldung!B15="/",CONCATENATE("Gruppe A Team #",Anmeldung!A15),Anmeldung!B15)</f>
        <v>Team 2, Gruppe A</v>
      </c>
      <c r="F14" s="10" t="s">
        <v>12</v>
      </c>
      <c r="G14" s="10" t="str">
        <f>IF(Anmeldung!B17="/",CONCATENATE("Gruppe A Team #",Anmeldung!A17),Anmeldung!B17)</f>
        <v>Team 4, Gruppe A</v>
      </c>
      <c r="H14" s="114">
        <f t="shared" si="0"/>
      </c>
      <c r="I14" s="41" t="s">
        <v>16</v>
      </c>
      <c r="J14" s="108">
        <f t="shared" si="1"/>
      </c>
      <c r="K14" s="63"/>
      <c r="L14" s="42"/>
      <c r="M14" s="10" t="s">
        <v>16</v>
      </c>
      <c r="N14" s="43"/>
      <c r="O14" s="42"/>
      <c r="P14" s="10" t="s">
        <v>16</v>
      </c>
      <c r="Q14" s="43"/>
      <c r="R14" s="110"/>
      <c r="S14" s="41" t="s">
        <v>16</v>
      </c>
      <c r="T14" s="104"/>
      <c r="U14"/>
    </row>
    <row r="15" spans="1:21" ht="18" customHeight="1">
      <c r="A15" s="9">
        <f t="shared" si="2"/>
        <v>14</v>
      </c>
      <c r="B15" s="18" t="s">
        <v>26</v>
      </c>
      <c r="C15" s="64"/>
      <c r="D15" s="65"/>
      <c r="E15" s="10" t="str">
        <f>IF(Anmeldung!D15="/",CONCATENATE("Gruppe B Team #",Anmeldung!A15),Anmeldung!D15)</f>
        <v>Team 2, Gruppe B</v>
      </c>
      <c r="F15" s="10" t="s">
        <v>12</v>
      </c>
      <c r="G15" s="10" t="str">
        <f>IF(Anmeldung!D17="/",CONCATENATE("Gruppe B Team #",Anmeldung!A17),Anmeldung!D17)</f>
        <v>Team 4, Gruppe B</v>
      </c>
      <c r="H15" s="114">
        <f t="shared" si="0"/>
      </c>
      <c r="I15" s="41" t="s">
        <v>16</v>
      </c>
      <c r="J15" s="108">
        <f t="shared" si="1"/>
      </c>
      <c r="K15" s="63"/>
      <c r="L15" s="42"/>
      <c r="M15" s="10" t="s">
        <v>16</v>
      </c>
      <c r="N15" s="43"/>
      <c r="O15" s="42"/>
      <c r="P15" s="10" t="s">
        <v>16</v>
      </c>
      <c r="Q15" s="43"/>
      <c r="R15" s="110"/>
      <c r="S15" s="41" t="s">
        <v>16</v>
      </c>
      <c r="T15" s="104"/>
      <c r="U15"/>
    </row>
    <row r="16" spans="1:21" ht="18" customHeight="1">
      <c r="A16" s="9">
        <f t="shared" si="2"/>
        <v>15</v>
      </c>
      <c r="B16" s="18" t="s">
        <v>25</v>
      </c>
      <c r="C16" s="64"/>
      <c r="D16" s="91"/>
      <c r="E16" s="10" t="str">
        <f>IF(Anmeldung!B14=" / ",CONCATENATE("Gruppe A Team #",Anmeldung!A14),Anmeldung!B14)</f>
        <v>Team 1, Gruppe A</v>
      </c>
      <c r="F16" s="10" t="s">
        <v>12</v>
      </c>
      <c r="G16" s="10" t="str">
        <f>IF(Anmeldung!B18="/",CONCATENATE("Gruppe A Team #",Anmeldung!A18),Anmeldung!B18)</f>
        <v>Team 5, Gruppe A</v>
      </c>
      <c r="H16" s="114">
        <f>IF(L16=N16,"",SUM(IF(L16&gt;N16,1,0),IF(O16&gt;Q16,1,0),IF(R16&lt;=T16,0,1)))</f>
      </c>
      <c r="I16" s="41" t="s">
        <v>16</v>
      </c>
      <c r="J16" s="108">
        <f>IF(L16=N16,"",SUM(IF(L16&lt;N16,1,0),IF(O16&lt;Q16,1,0),IF(R16&gt;=T16,0,1)))</f>
      </c>
      <c r="K16" s="63"/>
      <c r="L16" s="42"/>
      <c r="M16" s="10" t="s">
        <v>16</v>
      </c>
      <c r="N16" s="43"/>
      <c r="O16" s="42"/>
      <c r="P16" s="10" t="s">
        <v>16</v>
      </c>
      <c r="Q16" s="43"/>
      <c r="R16" s="110"/>
      <c r="S16" s="41" t="s">
        <v>16</v>
      </c>
      <c r="T16" s="104"/>
      <c r="U16"/>
    </row>
    <row r="17" spans="1:26" s="20" customFormat="1" ht="18" customHeight="1" thickBot="1">
      <c r="A17" s="9">
        <f t="shared" si="2"/>
        <v>16</v>
      </c>
      <c r="B17" s="18" t="s">
        <v>26</v>
      </c>
      <c r="C17" s="64"/>
      <c r="D17" s="65"/>
      <c r="E17" s="10" t="str">
        <f>IF(Anmeldung!D14=" / ",CONCATENATE("Gruppe B Team #",Anmeldung!A14),Anmeldung!D14)</f>
        <v>Team 1, Gruppe B</v>
      </c>
      <c r="F17" s="10" t="s">
        <v>12</v>
      </c>
      <c r="G17" s="10" t="str">
        <f>IF(Anmeldung!D18="/",CONCATENATE("Gruppe B Team #",Anmeldung!A18),Anmeldung!D18)</f>
        <v>Team 5, Gruppe B</v>
      </c>
      <c r="H17" s="114">
        <f>IF(L17=N17,"",SUM(IF(L17&gt;N17,1,0),IF(O17&gt;Q17,1,0),IF(R17&lt;=T17,0,1)))</f>
      </c>
      <c r="I17" s="41" t="s">
        <v>16</v>
      </c>
      <c r="J17" s="108">
        <f>IF(L17=N17,"",SUM(IF(L17&lt;N17,1,0),IF(O17&lt;Q17,1,0),IF(R17&gt;=T17,0,1)))</f>
      </c>
      <c r="K17" s="63"/>
      <c r="L17" s="42"/>
      <c r="M17" s="10" t="s">
        <v>16</v>
      </c>
      <c r="N17" s="43"/>
      <c r="O17" s="42"/>
      <c r="P17" s="10" t="s">
        <v>16</v>
      </c>
      <c r="Q17" s="43"/>
      <c r="R17" s="110"/>
      <c r="S17" s="41" t="s">
        <v>16</v>
      </c>
      <c r="T17" s="104"/>
      <c r="U17" s="19"/>
      <c r="V17" s="21"/>
      <c r="W17" s="21"/>
      <c r="X17" s="21"/>
      <c r="Y17" s="21"/>
      <c r="Z17" s="21"/>
    </row>
    <row r="18" spans="1:21" ht="18" customHeight="1">
      <c r="A18" s="9">
        <f t="shared" si="2"/>
        <v>17</v>
      </c>
      <c r="B18" s="18" t="s">
        <v>25</v>
      </c>
      <c r="C18" s="64"/>
      <c r="D18" s="91"/>
      <c r="E18" s="10" t="str">
        <f>IF(Anmeldung!B16="/",CONCATENATE("Gruppe A Team #",Anmeldung!A16),Anmeldung!B16)</f>
        <v>Team 3, Gruppe A</v>
      </c>
      <c r="F18" s="10" t="s">
        <v>12</v>
      </c>
      <c r="G18" s="10" t="str">
        <f>IF(Anmeldung!B17="/",CONCATENATE("Gruppe A Team #",Anmeldung!A17),Anmeldung!B17)</f>
        <v>Team 4, Gruppe A</v>
      </c>
      <c r="H18" s="114">
        <f t="shared" si="0"/>
      </c>
      <c r="I18" s="41" t="s">
        <v>16</v>
      </c>
      <c r="J18" s="108">
        <f t="shared" si="1"/>
      </c>
      <c r="K18" s="63"/>
      <c r="L18" s="42"/>
      <c r="M18" s="10" t="s">
        <v>16</v>
      </c>
      <c r="N18" s="43"/>
      <c r="O18" s="42"/>
      <c r="P18" s="10" t="s">
        <v>16</v>
      </c>
      <c r="Q18" s="43"/>
      <c r="R18" s="110"/>
      <c r="S18" s="41" t="s">
        <v>16</v>
      </c>
      <c r="T18" s="104"/>
      <c r="U18"/>
    </row>
    <row r="19" spans="1:21" ht="18" customHeight="1">
      <c r="A19" s="9">
        <f t="shared" si="2"/>
        <v>18</v>
      </c>
      <c r="B19" s="18" t="s">
        <v>26</v>
      </c>
      <c r="C19" s="64"/>
      <c r="D19" s="65"/>
      <c r="E19" s="10" t="str">
        <f>IF(Anmeldung!D16="/",CONCATENATE("Gruppe B Team #",Anmeldung!A16),Anmeldung!D16)</f>
        <v>Team 3, Gruppe B</v>
      </c>
      <c r="F19" s="10" t="s">
        <v>12</v>
      </c>
      <c r="G19" s="10" t="str">
        <f>IF(Anmeldung!D17="/",CONCATENATE("Gruppe B Team #",Anmeldung!A17),Anmeldung!D17)</f>
        <v>Team 4, Gruppe B</v>
      </c>
      <c r="H19" s="114">
        <f t="shared" si="0"/>
      </c>
      <c r="I19" s="41" t="s">
        <v>16</v>
      </c>
      <c r="J19" s="108">
        <f t="shared" si="1"/>
      </c>
      <c r="K19" s="63"/>
      <c r="L19" s="42"/>
      <c r="M19" s="10" t="s">
        <v>16</v>
      </c>
      <c r="N19" s="43"/>
      <c r="O19" s="42"/>
      <c r="P19" s="10" t="s">
        <v>16</v>
      </c>
      <c r="Q19" s="43"/>
      <c r="R19" s="110"/>
      <c r="S19" s="41" t="s">
        <v>16</v>
      </c>
      <c r="T19" s="104"/>
      <c r="U19"/>
    </row>
    <row r="20" spans="1:21" ht="18" customHeight="1">
      <c r="A20" s="9">
        <f t="shared" si="2"/>
        <v>19</v>
      </c>
      <c r="B20" s="67" t="s">
        <v>25</v>
      </c>
      <c r="C20" s="68"/>
      <c r="D20" s="91"/>
      <c r="E20" s="22" t="str">
        <f>IF(Anmeldung!B14=" / ",CONCATENATE("Gruppe A Team #",Anmeldung!A14),Anmeldung!B14)</f>
        <v>Team 1, Gruppe A</v>
      </c>
      <c r="F20" s="22" t="s">
        <v>12</v>
      </c>
      <c r="G20" s="22" t="str">
        <f>IF(Anmeldung!B15="/",CONCATENATE("Gruppe A Team #",Anmeldung!A15),Anmeldung!B15)</f>
        <v>Team 2, Gruppe A</v>
      </c>
      <c r="H20" s="114">
        <f>IF(L20=N20,"",SUM(IF(L20&gt;N20,1,0),IF(O20&gt;Q20,1,0),IF(R20&lt;=T20,0,1)))</f>
      </c>
      <c r="I20" s="41" t="s">
        <v>16</v>
      </c>
      <c r="J20" s="108">
        <f>IF(L20=N20,"",SUM(IF(L20&lt;N20,1,0),IF(O20&lt;Q20,1,0),IF(R20&gt;=T20,0,1)))</f>
      </c>
      <c r="K20" s="70"/>
      <c r="L20" s="71"/>
      <c r="M20" s="22" t="s">
        <v>16</v>
      </c>
      <c r="N20" s="72"/>
      <c r="O20" s="71"/>
      <c r="P20" s="22" t="s">
        <v>16</v>
      </c>
      <c r="Q20" s="72"/>
      <c r="R20" s="110"/>
      <c r="S20" s="41" t="s">
        <v>16</v>
      </c>
      <c r="T20" s="104"/>
      <c r="U20"/>
    </row>
    <row r="21" spans="1:21" ht="18" customHeight="1" thickBot="1">
      <c r="A21" s="121">
        <f t="shared" si="2"/>
        <v>20</v>
      </c>
      <c r="B21" s="122" t="s">
        <v>26</v>
      </c>
      <c r="C21" s="123"/>
      <c r="D21" s="124"/>
      <c r="E21" s="125" t="str">
        <f>IF(Anmeldung!D14=" / ",CONCATENATE("Gruppe B Team #",Anmeldung!A14),Anmeldung!D14)</f>
        <v>Team 1, Gruppe B</v>
      </c>
      <c r="F21" s="125" t="s">
        <v>12</v>
      </c>
      <c r="G21" s="125" t="str">
        <f>IF(Anmeldung!D15="/",CONCATENATE("Gruppe B Team #",Anmeldung!A15),Anmeldung!D15)</f>
        <v>Team 2, Gruppe B</v>
      </c>
      <c r="H21" s="126">
        <f>IF(L21=N21,"",SUM(IF(L21&gt;N21,1,0),IF(O21&gt;Q21,1,0),IF(R21&lt;=T21,0,1)))</f>
      </c>
      <c r="I21" s="111" t="s">
        <v>16</v>
      </c>
      <c r="J21" s="112">
        <f>IF(L21=N21,"",SUM(IF(L21&lt;N21,1,0),IF(O21&lt;Q21,1,0),IF(R21&gt;=T21,0,1)))</f>
      </c>
      <c r="K21" s="113"/>
      <c r="L21" s="127"/>
      <c r="M21" s="125" t="s">
        <v>16</v>
      </c>
      <c r="N21" s="128"/>
      <c r="O21" s="127"/>
      <c r="P21" s="125" t="s">
        <v>16</v>
      </c>
      <c r="Q21" s="128"/>
      <c r="R21" s="129"/>
      <c r="S21" s="111" t="s">
        <v>16</v>
      </c>
      <c r="T21" s="130"/>
      <c r="U21"/>
    </row>
    <row r="22" spans="1:17" s="116" customFormat="1" ht="1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s="116" customFormat="1" ht="1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s="116" customFormat="1" ht="1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s="116" customFormat="1" ht="1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s="116" customFormat="1" ht="1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s="116" customFormat="1" ht="1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s="116" customFormat="1" ht="1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s="116" customFormat="1" ht="1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s="116" customFormat="1" ht="1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s="116" customFormat="1" ht="1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7" s="116" customFormat="1" ht="1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7" s="116" customFormat="1" ht="1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7" s="116" customFormat="1" ht="1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s="116" customFormat="1" ht="1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s="116" customFormat="1" ht="1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s="116" customFormat="1" ht="1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s="116" customFormat="1" ht="1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s="116" customFormat="1" ht="1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s="116" customFormat="1" ht="1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 s="116" customFormat="1" ht="1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s="116" customFormat="1" ht="1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 s="116" customFormat="1" ht="1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s="116" customFormat="1" ht="1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s="116" customFormat="1" ht="1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s="116" customFormat="1" ht="1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s="116" customFormat="1" ht="1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s="116" customFormat="1" ht="1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1:17" s="116" customFormat="1" ht="1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1:17" s="116" customFormat="1" ht="1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s="116" customFormat="1" ht="1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s="116" customFormat="1" ht="1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7" s="116" customFormat="1" ht="1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</sheetData>
  <sheetProtection password="CCA4" sheet="1" formatCells="0" formatColumns="0" formatRows="0" selectLockedCells="1"/>
  <printOptions horizontalCentered="1" verticalCentered="1"/>
  <pageMargins left="0.7874015748031497" right="0.7874015748031497" top="0.9055118110236221" bottom="0.4330708661417323" header="0.5118110236220472" footer="0.4330708661417323"/>
  <pageSetup horizontalDpi="300" verticalDpi="300" orientation="landscape" paperSize="9" scale="95" r:id="rId1"/>
  <headerFooter alignWithMargins="0">
    <oddHeader>&amp;C&amp;12Spielplan - Resultate Gruppenspiele Vorrunde 10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16.8515625" style="33" customWidth="1"/>
    <col min="2" max="2" width="3.7109375" style="34" customWidth="1"/>
    <col min="3" max="3" width="1.57421875" style="34" bestFit="1" customWidth="1"/>
    <col min="4" max="4" width="3.7109375" style="34" customWidth="1"/>
    <col min="5" max="5" width="4.28125" style="34" customWidth="1"/>
    <col min="6" max="6" width="3.7109375" style="34" customWidth="1"/>
    <col min="7" max="7" width="2.00390625" style="34" bestFit="1" customWidth="1"/>
    <col min="8" max="8" width="3.8515625" style="34" customWidth="1"/>
    <col min="9" max="9" width="9.57421875" style="34" customWidth="1"/>
    <col min="10" max="10" width="4.7109375" style="34" customWidth="1"/>
    <col min="11" max="11" width="9.00390625" style="57" hidden="1" customWidth="1"/>
    <col min="12" max="12" width="5.8515625" style="33" customWidth="1"/>
    <col min="13" max="13" width="3.00390625" style="2" customWidth="1"/>
    <col min="14" max="14" width="29.140625" style="0" customWidth="1"/>
    <col min="15" max="15" width="3.7109375" style="0" hidden="1" customWidth="1"/>
    <col min="16" max="16384" width="11.421875" style="33" customWidth="1"/>
  </cols>
  <sheetData>
    <row r="1" spans="1:14" ht="24" thickBot="1" thickTop="1">
      <c r="A1" s="27" t="s">
        <v>22</v>
      </c>
      <c r="B1" s="150" t="s">
        <v>27</v>
      </c>
      <c r="C1" s="149"/>
      <c r="D1" s="151"/>
      <c r="E1" s="51" t="s">
        <v>29</v>
      </c>
      <c r="F1" s="149" t="s">
        <v>30</v>
      </c>
      <c r="G1" s="149"/>
      <c r="H1" s="149"/>
      <c r="I1" s="40" t="s">
        <v>31</v>
      </c>
      <c r="J1" s="44" t="s">
        <v>32</v>
      </c>
      <c r="K1" s="76" t="s">
        <v>19</v>
      </c>
      <c r="L1" s="39"/>
      <c r="M1" s="17" t="s">
        <v>0</v>
      </c>
      <c r="N1" s="15" t="s">
        <v>5</v>
      </c>
    </row>
    <row r="2" spans="1:15" ht="13.5" thickTop="1">
      <c r="A2" s="26" t="str">
        <f>Anmeldung!B14</f>
        <v>Team 1, Gruppe A</v>
      </c>
      <c r="B2" s="24">
        <f>SUM(Vorrunde!H20,Vorrunde!H4,Vorrunde!H10,Vorrunde!H16)</f>
        <v>0</v>
      </c>
      <c r="C2" s="34" t="s">
        <v>28</v>
      </c>
      <c r="D2" s="36">
        <f>SUM(Vorrunde!J20,Vorrunde!J4,Vorrunde!J10,Vorrunde!J16)</f>
        <v>0</v>
      </c>
      <c r="E2" s="52">
        <f>SUM(B2-D2)</f>
        <v>0</v>
      </c>
      <c r="F2" s="34">
        <f>SUM(Vorrunde!L20,Vorrunde!O20,Vorrunde!R20,Vorrunde!L4,Vorrunde!O4,Vorrunde!R4,Vorrunde!L10,Vorrunde!O10,Vorrunde!R10,Vorrunde!L16,Vorrunde!O16,Vorrunde!R16)</f>
        <v>0</v>
      </c>
      <c r="G2" s="34" t="s">
        <v>28</v>
      </c>
      <c r="H2" s="34">
        <f>SUM(Vorrunde!N20,Vorrunde!Q20,Vorrunde!T20,Vorrunde!N4,Vorrunde!Q4,Vorrunde!T4,Vorrunde!N10,Vorrunde!Q10,Vorrunde!T10,Vorrunde!N16,Vorrunde!Q16,Vorrunde!T16)</f>
        <v>0</v>
      </c>
      <c r="I2" s="49" t="str">
        <f>IF((H2=0),"Quotient",F2/H2)</f>
        <v>Quotient</v>
      </c>
      <c r="J2" s="46">
        <f>RANK(B2,$B$2:$B$6)</f>
        <v>1</v>
      </c>
      <c r="K2" s="77" t="str">
        <f>A2</f>
        <v>Team 1, Gruppe A</v>
      </c>
      <c r="L2" s="39"/>
      <c r="M2" s="38">
        <v>1</v>
      </c>
      <c r="N2" s="4" t="str">
        <f>IF(B2+B3+B4+B5+B6=0,"Team 1, Gruppe A",VLOOKUP(1,J2:K6,2,FALSE))</f>
        <v>Team 1, Gruppe A</v>
      </c>
      <c r="O2" s="11" t="s">
        <v>33</v>
      </c>
    </row>
    <row r="3" spans="1:15" ht="12.75">
      <c r="A3" s="26" t="str">
        <f>Anmeldung!B15</f>
        <v>Team 2, Gruppe A</v>
      </c>
      <c r="B3" s="24">
        <f>SUM(Vorrunde!J20,Vorrunde!H14,Vorrunde!H8,Vorrunde!H2)</f>
        <v>0</v>
      </c>
      <c r="C3" s="34" t="s">
        <v>28</v>
      </c>
      <c r="D3" s="36">
        <f>SUM(Vorrunde!H20,Vorrunde!J14,Vorrunde!J8,Vorrunde!J2)</f>
        <v>0</v>
      </c>
      <c r="E3" s="52">
        <f>SUM(B3-D3)</f>
        <v>0</v>
      </c>
      <c r="F3" s="34">
        <f>SUM(Vorrunde!N20,Vorrunde!Q20,Vorrunde!T20,Vorrunde!L14,Vorrunde!O14,Vorrunde!R14,Vorrunde!L8,Vorrunde!O8,Vorrunde!R8,Vorrunde!L2,Vorrunde!O2,Vorrunde!R2)</f>
        <v>0</v>
      </c>
      <c r="G3" s="34" t="s">
        <v>28</v>
      </c>
      <c r="H3" s="34">
        <f>SUM(Vorrunde!L20,Vorrunde!O20,Vorrunde!R20,Vorrunde!N14,Vorrunde!Q14,Vorrunde!T14,Vorrunde!N8,Vorrunde!Q8,Vorrunde!T8,Vorrunde!N2,Vorrunde!Q2,Vorrunde!T2)</f>
        <v>0</v>
      </c>
      <c r="I3" s="49" t="str">
        <f>IF((H3=0),"Quotient",F3/H3)</f>
        <v>Quotient</v>
      </c>
      <c r="J3" s="46">
        <v>2</v>
      </c>
      <c r="K3" s="77" t="str">
        <f>A3</f>
        <v>Team 2, Gruppe A</v>
      </c>
      <c r="L3" s="39"/>
      <c r="M3" s="8">
        <v>2</v>
      </c>
      <c r="N3" s="5" t="str">
        <f>IF(B8+B9+B10+B11+B12=0,"Team 1, Gruppe B",VLOOKUP(1,J8:K12,2,FALSE))</f>
        <v>Team 1, Gruppe B</v>
      </c>
      <c r="O3" s="11" t="s">
        <v>34</v>
      </c>
    </row>
    <row r="4" spans="1:15" ht="12.75">
      <c r="A4" s="26" t="str">
        <f>Anmeldung!B16</f>
        <v>Team 3, Gruppe A</v>
      </c>
      <c r="B4" s="24">
        <f>SUM(Vorrunde!H18,Vorrunde!H12,Vorrunde!J4,Vorrunde!J8)</f>
        <v>0</v>
      </c>
      <c r="C4" s="34" t="s">
        <v>28</v>
      </c>
      <c r="D4" s="36">
        <f>SUM(Vorrunde!J18,Vorrunde!J12,Vorrunde!H4,Vorrunde!H8)</f>
        <v>0</v>
      </c>
      <c r="E4" s="52">
        <f>SUM(B4-D4)</f>
        <v>0</v>
      </c>
      <c r="F4" s="34">
        <f>SUM(Vorrunde!L18,Vorrunde!O18,Vorrunde!R18,Vorrunde!L12,Vorrunde!O12,Vorrunde!R18,Vorrunde!N4,Vorrunde!Q4,Vorrunde!T4,Vorrunde!N8,Vorrunde!Q8,Vorrunde!T8)</f>
        <v>0</v>
      </c>
      <c r="G4" s="34" t="s">
        <v>28</v>
      </c>
      <c r="H4" s="34">
        <f>SUM(Vorrunde!N18,Vorrunde!Q18,Vorrunde!T18,Vorrunde!N12,Vorrunde!Q12,Vorrunde!T18,Vorrunde!L4,Vorrunde!O4,Vorrunde!R4,Vorrunde!L8,Vorrunde!O8,Vorrunde!R8)</f>
        <v>0</v>
      </c>
      <c r="I4" s="49" t="str">
        <f>IF((H4=0),"Quotient",F4/H4)</f>
        <v>Quotient</v>
      </c>
      <c r="J4" s="46">
        <v>5</v>
      </c>
      <c r="K4" s="77" t="str">
        <f>A4</f>
        <v>Team 3, Gruppe A</v>
      </c>
      <c r="L4" s="39"/>
      <c r="M4" s="8">
        <v>3</v>
      </c>
      <c r="N4" s="5" t="str">
        <f>IF(B2+B3+B4+B5+B6=0,"Team 2, Gruppe A",VLOOKUP(2,J2:K6,2,FALSE))</f>
        <v>Team 2, Gruppe A</v>
      </c>
      <c r="O4" s="11" t="s">
        <v>36</v>
      </c>
    </row>
    <row r="5" spans="1:15" ht="12.75">
      <c r="A5" s="26" t="str">
        <f>Anmeldung!B17</f>
        <v>Team 4, Gruppe A</v>
      </c>
      <c r="B5" s="24">
        <f>SUM(Vorrunde!J18,Vorrunde!J14,Vorrunde!J10,Vorrunde!H6)</f>
        <v>0</v>
      </c>
      <c r="C5" s="34" t="s">
        <v>28</v>
      </c>
      <c r="D5" s="36">
        <f>SUM(Vorrunde!H18,Vorrunde!H14,Vorrunde!H10,Vorrunde!J6)</f>
        <v>0</v>
      </c>
      <c r="E5" s="52">
        <f>SUM(B5-D5)</f>
        <v>0</v>
      </c>
      <c r="F5" s="34">
        <f>SUM(Vorrunde!N18,Vorrunde!Q18,Vorrunde!T18,Vorrunde!N14,Vorrunde!Q14,Vorrunde!T14,Vorrunde!N10,Vorrunde!Q10,Vorrunde!T10,Vorrunde!L6,Vorrunde!O6,Vorrunde!R6)</f>
        <v>0</v>
      </c>
      <c r="G5" s="34" t="s">
        <v>28</v>
      </c>
      <c r="H5" s="34">
        <f>SUM(Vorrunde!L18,Vorrunde!O18,Vorrunde!R18,Vorrunde!L14,Vorrunde!O14,Vorrunde!R14,Vorrunde!L10,Vorrunde!O10,Vorrunde!R10,Vorrunde!N6,Vorrunde!Q6,Vorrunde!T6)</f>
        <v>0</v>
      </c>
      <c r="I5" s="49" t="str">
        <f>IF((H5=0),"Quotient",F5/H5)</f>
        <v>Quotient</v>
      </c>
      <c r="J5" s="46">
        <f>RANK(B5,$B$2:$B$6)</f>
        <v>1</v>
      </c>
      <c r="K5" s="78" t="str">
        <f>A5</f>
        <v>Team 4, Gruppe A</v>
      </c>
      <c r="L5" s="39"/>
      <c r="M5" s="8">
        <v>4</v>
      </c>
      <c r="N5" s="5" t="str">
        <f>IF(B8+B9+B10+B11+B12=0,"Team 2, Gruppe B",VLOOKUP(2,J8:K12,2,FALSE))</f>
        <v>Team 2, Gruppe B</v>
      </c>
      <c r="O5" s="11" t="s">
        <v>35</v>
      </c>
    </row>
    <row r="6" spans="1:15" ht="12.75">
      <c r="A6" s="28" t="str">
        <f>Anmeldung!B18</f>
        <v>Team 5, Gruppe A</v>
      </c>
      <c r="B6" s="25">
        <f>SUM(Vorrunde!J16,Vorrunde!J12,Vorrunde!J6,Vorrunde!J2)</f>
        <v>0</v>
      </c>
      <c r="C6" s="35" t="s">
        <v>28</v>
      </c>
      <c r="D6" s="37">
        <f>SUM(Vorrunde!H16,Vorrunde!H12,Vorrunde!H6,Vorrunde!H2)</f>
        <v>0</v>
      </c>
      <c r="E6" s="53">
        <f>SUM(B6-D6)</f>
        <v>0</v>
      </c>
      <c r="F6" s="35">
        <f>SUM(Vorrunde!N16,Vorrunde!Q16,Vorrunde!T16,Vorrunde!N12,Vorrunde!Q12,Vorrunde!T12,Vorrunde!N6,Vorrunde!Q6,Vorrunde!T6,Vorrunde!N2,Vorrunde!Q2,Vorrunde!T2)</f>
        <v>0</v>
      </c>
      <c r="G6" s="35" t="s">
        <v>28</v>
      </c>
      <c r="H6" s="35">
        <f>SUM(Vorrunde!L16,Vorrunde!O16,Vorrunde!R16,Vorrunde!L12,Vorrunde!O12,Vorrunde!R12,Vorrunde!L6,Vorrunde!O6,Vorrunde!R6,Vorrunde!L2,Vorrunde!O2,Vorrunde!R2)</f>
        <v>0</v>
      </c>
      <c r="I6" s="50" t="str">
        <f>IF((H6=0),"Quotient",F6/H6)</f>
        <v>Quotient</v>
      </c>
      <c r="J6" s="47">
        <f>RANK(B6,$B$2:$B$6)</f>
        <v>1</v>
      </c>
      <c r="K6" s="78" t="str">
        <f>A6</f>
        <v>Team 5, Gruppe A</v>
      </c>
      <c r="L6" s="39"/>
      <c r="M6" s="8">
        <v>5</v>
      </c>
      <c r="N6" s="5" t="str">
        <f>IF(B2+B3+B4+B5+B6=0,"Team 3, Gruppe A",VLOOKUP(3,J2:K6,2,FALSE))</f>
        <v>Team 3, Gruppe A</v>
      </c>
      <c r="O6" s="11" t="s">
        <v>38</v>
      </c>
    </row>
    <row r="7" spans="1:15" ht="12.75">
      <c r="A7" s="73" t="s">
        <v>23</v>
      </c>
      <c r="B7" s="24"/>
      <c r="C7" s="74"/>
      <c r="D7" s="75"/>
      <c r="E7" s="52"/>
      <c r="G7" s="74"/>
      <c r="I7" s="49"/>
      <c r="J7" s="45"/>
      <c r="K7" s="77"/>
      <c r="L7" s="39"/>
      <c r="M7" s="8">
        <v>6</v>
      </c>
      <c r="N7" s="5" t="str">
        <f>IF(B8+B9+B10+B11+B12=0,"Team 3, Gruppe B",VLOOKUP(3,J8:K12,2,FALSE))</f>
        <v>Team 3, Gruppe B</v>
      </c>
      <c r="O7" s="11" t="s">
        <v>39</v>
      </c>
    </row>
    <row r="8" spans="1:15" ht="12.75">
      <c r="A8" s="26" t="str">
        <f>Anmeldung!D14</f>
        <v>Team 1, Gruppe B</v>
      </c>
      <c r="B8" s="24">
        <f>SUM(Vorrunde!H21,Vorrunde!H5,Vorrunde!H11,Vorrunde!H17)</f>
        <v>0</v>
      </c>
      <c r="C8" s="34" t="s">
        <v>28</v>
      </c>
      <c r="D8" s="36">
        <f>SUM(Vorrunde!J21,Vorrunde!J5,Vorrunde!J11,Vorrunde!J17)</f>
        <v>0</v>
      </c>
      <c r="E8" s="52">
        <f>SUM(B8-D8)</f>
        <v>0</v>
      </c>
      <c r="F8" s="34">
        <f>SUM(Vorrunde!L21,Vorrunde!O21,Vorrunde!R21,Vorrunde!L5,Vorrunde!O5,Vorrunde!R5,Vorrunde!L11,Vorrunde!O11,Vorrunde!R11,Vorrunde!L17,Vorrunde!O17,Vorrunde!R17)</f>
        <v>0</v>
      </c>
      <c r="G8" s="34" t="s">
        <v>28</v>
      </c>
      <c r="H8" s="34">
        <f>SUM(Vorrunde!N21,Vorrunde!Q21,Vorrunde!T21,Vorrunde!N5,Vorrunde!Q5,Vorrunde!T5,Vorrunde!N11,Vorrunde!Q11,Vorrunde!T11,Vorrunde!N17,Vorrunde!Q17,Vorrunde!T17)</f>
        <v>0</v>
      </c>
      <c r="I8" s="49" t="str">
        <f>IF((H8=0),"Quotient",F8/H8)</f>
        <v>Quotient</v>
      </c>
      <c r="J8" s="46">
        <f>RANK(B8,$B$8:$B$12)</f>
        <v>1</v>
      </c>
      <c r="K8" s="77" t="str">
        <f>A8</f>
        <v>Team 1, Gruppe B</v>
      </c>
      <c r="M8" s="117" t="s">
        <v>32</v>
      </c>
      <c r="N8" s="66"/>
      <c r="O8" s="66"/>
    </row>
    <row r="9" spans="1:15" ht="12.75">
      <c r="A9" s="26" t="str">
        <f>Anmeldung!D15</f>
        <v>Team 2, Gruppe B</v>
      </c>
      <c r="B9" s="24">
        <f>SUM(Vorrunde!J21,Vorrunde!H15,Vorrunde!H9,Vorrunde!H3)</f>
        <v>0</v>
      </c>
      <c r="C9" s="34" t="s">
        <v>28</v>
      </c>
      <c r="D9" s="36">
        <f>SUM(Vorrunde!H21,Vorrunde!J15,Vorrunde!J9,Vorrunde!J3)</f>
        <v>0</v>
      </c>
      <c r="E9" s="52">
        <f>SUM(B9-D9)</f>
        <v>0</v>
      </c>
      <c r="F9" s="34">
        <f>SUM(Vorrunde!N21,Vorrunde!Q21,Vorrunde!T21,Vorrunde!L15,Vorrunde!O15,Vorrunde!R15,Vorrunde!L9,Vorrunde!O9,Vorrunde!R9,Vorrunde!L3,Vorrunde!O3,Vorrunde!R3)</f>
        <v>0</v>
      </c>
      <c r="G9" s="34" t="s">
        <v>28</v>
      </c>
      <c r="H9" s="34">
        <f>SUM(Vorrunde!L21,Vorrunde!O21,Vorrunde!R21,Vorrunde!N15,Vorrunde!Q15,Vorrunde!T15,Vorrunde!N9,Vorrunde!Q9,Vorrunde!T9,Vorrunde!N3,Vorrunde!Q3,Vorrunde!T3)</f>
        <v>0</v>
      </c>
      <c r="I9" s="49" t="str">
        <f>IF((H9=0),"Quotient",F9/H9)</f>
        <v>Quotient</v>
      </c>
      <c r="J9" s="46">
        <v>2</v>
      </c>
      <c r="K9" s="77" t="str">
        <f>A9</f>
        <v>Team 2, Gruppe B</v>
      </c>
      <c r="M9" s="8">
        <v>7</v>
      </c>
      <c r="N9" s="5" t="str">
        <f>IF(B2+B3+B4+B5+B6=0,"Team 4, Gruppe A",VLOOKUP(4,J2:K6,2,FALSE))</f>
        <v>Team 4, Gruppe A</v>
      </c>
      <c r="O9" s="11" t="s">
        <v>43</v>
      </c>
    </row>
    <row r="10" spans="1:15" ht="12.75">
      <c r="A10" s="26" t="str">
        <f>Anmeldung!D16</f>
        <v>Team 3, Gruppe B</v>
      </c>
      <c r="B10" s="24">
        <f>SUM(Vorrunde!H19,Vorrunde!H13,Vorrunde!J5,Vorrunde!J9)</f>
        <v>0</v>
      </c>
      <c r="C10" s="34" t="s">
        <v>28</v>
      </c>
      <c r="D10" s="36">
        <f>SUM(Vorrunde!J19,Vorrunde!J13,Vorrunde!H5,Vorrunde!H9)</f>
        <v>0</v>
      </c>
      <c r="E10" s="52">
        <f>SUM(B10-D10)</f>
        <v>0</v>
      </c>
      <c r="F10" s="34">
        <f>SUM(Vorrunde!L19,Vorrunde!O19,Vorrunde!R19,Vorrunde!L13,Vorrunde!O13,Vorrunde!R13,Vorrunde!N5,Vorrunde!Q5,Vorrunde!T5,Vorrunde!N9,Vorrunde!Q9,Vorrunde!T9)</f>
        <v>0</v>
      </c>
      <c r="G10" s="34" t="s">
        <v>28</v>
      </c>
      <c r="H10" s="34">
        <f>SUM(Vorrunde!N19,Vorrunde!Q19,Vorrunde!T19,Vorrunde!N13,Vorrunde!Q13,Vorrunde!T13,Vorrunde!L5,Vorrunde!O5,Vorrunde!R5,Vorrunde!L9,Vorrunde!O9,Vorrunde!R9)</f>
        <v>0</v>
      </c>
      <c r="I10" s="49" t="str">
        <f>IF((H10=0),"Quotient",F10/H10)</f>
        <v>Quotient</v>
      </c>
      <c r="J10" s="46">
        <v>5</v>
      </c>
      <c r="K10" s="77" t="str">
        <f>A10</f>
        <v>Team 3, Gruppe B</v>
      </c>
      <c r="M10" s="8">
        <v>7</v>
      </c>
      <c r="N10" s="5" t="str">
        <f>IF(B8+B9+B10+B11+B12=0,"Team 4, Gruppe B",VLOOKUP(4,J8:K12,2,FALSE))</f>
        <v>Team 4, Gruppe B</v>
      </c>
      <c r="O10" s="11" t="s">
        <v>42</v>
      </c>
    </row>
    <row r="11" spans="1:15" ht="12.75">
      <c r="A11" s="26" t="str">
        <f>Anmeldung!D17</f>
        <v>Team 4, Gruppe B</v>
      </c>
      <c r="B11" s="24">
        <f>SUM(Vorrunde!J19,Vorrunde!J15,Vorrunde!J11,Vorrunde!H7)</f>
        <v>0</v>
      </c>
      <c r="C11" s="34" t="s">
        <v>28</v>
      </c>
      <c r="D11" s="36">
        <f>SUM(Vorrunde!H19,Vorrunde!H15,Vorrunde!H11,Vorrunde!J7)</f>
        <v>0</v>
      </c>
      <c r="E11" s="52">
        <f>SUM(B11-D11)</f>
        <v>0</v>
      </c>
      <c r="F11" s="34">
        <f>SUM(Vorrunde!N19,Vorrunde!Q19,Vorrunde!T19,Vorrunde!N15,Vorrunde!Q15,Vorrunde!T15,Vorrunde!N11,Vorrunde!Q11,Vorrunde!T11,Vorrunde!L7,Vorrunde!O7,Vorrunde!R7)</f>
        <v>0</v>
      </c>
      <c r="G11" s="34" t="s">
        <v>28</v>
      </c>
      <c r="H11" s="34">
        <f>SUM(Vorrunde!L19,Vorrunde!O19,Vorrunde!R19,Vorrunde!L15,Vorrunde!O15,Vorrunde!R15,Vorrunde!L11,Vorrunde!O11,Vorrunde!R11,Vorrunde!N7,Vorrunde!Q7,Vorrunde!T7)</f>
        <v>0</v>
      </c>
      <c r="I11" s="49" t="str">
        <f>IF((H11=0),"Quotient",F11/H11)</f>
        <v>Quotient</v>
      </c>
      <c r="J11" s="46">
        <f>RANK(B11,$B$8:$B$12)</f>
        <v>1</v>
      </c>
      <c r="K11" s="78" t="str">
        <f>A11</f>
        <v>Team 4, Gruppe B</v>
      </c>
      <c r="M11" s="8">
        <v>9</v>
      </c>
      <c r="N11" s="5" t="str">
        <f>IF(B2+B3+B4+B5+B6=0,"Team 5, Gruppe A",VLOOKUP(5,J2:K6,2,FALSE))</f>
        <v>Team 5, Gruppe A</v>
      </c>
      <c r="O11" s="11" t="s">
        <v>46</v>
      </c>
    </row>
    <row r="12" spans="1:15" ht="12.75">
      <c r="A12" s="28" t="str">
        <f>Anmeldung!D18</f>
        <v>Team 5, Gruppe B</v>
      </c>
      <c r="B12" s="25">
        <f>SUM(Vorrunde!J17,Vorrunde!J13,Vorrunde!J7,Vorrunde!J3)</f>
        <v>0</v>
      </c>
      <c r="C12" s="35" t="s">
        <v>28</v>
      </c>
      <c r="D12" s="37">
        <f>SUM(Vorrunde!H17,Vorrunde!H13,Vorrunde!H7,Vorrunde!H3)</f>
        <v>0</v>
      </c>
      <c r="E12" s="53">
        <f>SUM(B12-D12)</f>
        <v>0</v>
      </c>
      <c r="F12" s="35">
        <f>SUM(Vorrunde!N17,Vorrunde!Q17,Vorrunde!T17,Vorrunde!N13,Vorrunde!Q13,Vorrunde!T13,Vorrunde!N7,Vorrunde!Q7,Vorrunde!T7,Vorrunde!N3,Vorrunde!Q3,Vorrunde!T3)</f>
        <v>0</v>
      </c>
      <c r="G12" s="35" t="s">
        <v>28</v>
      </c>
      <c r="H12" s="35">
        <f>SUM(Vorrunde!L17,Vorrunde!O17,Vorrunde!R17,Vorrunde!L13,Vorrunde!O13,Vorrunde!R13,Vorrunde!L7,Vorrunde!O7,Vorrunde!R7,Vorrunde!L3,Vorrunde!O3,Vorrunde!R3)</f>
        <v>0</v>
      </c>
      <c r="I12" s="50" t="str">
        <f>IF((H12=0),"Quotient",F12/H12)</f>
        <v>Quotient</v>
      </c>
      <c r="J12" s="47">
        <f>RANK(B12,$B$8:$B$12)</f>
        <v>1</v>
      </c>
      <c r="K12" s="78" t="str">
        <f>A12</f>
        <v>Team 5, Gruppe B</v>
      </c>
      <c r="M12" s="8">
        <v>9</v>
      </c>
      <c r="N12" s="5" t="str">
        <f>IF(B8+B9+B10+B11+B12=0,"Team 5, Gruppe B",VLOOKUP(5,J8:K12,2,FALSE))</f>
        <v>Team 5, Gruppe B</v>
      </c>
      <c r="O12" s="11" t="s">
        <v>47</v>
      </c>
    </row>
    <row r="13" spans="13:15" ht="12.75">
      <c r="M13" s="21"/>
      <c r="N13" s="66"/>
      <c r="O13" s="11"/>
    </row>
    <row r="14" spans="1:16" ht="12.75">
      <c r="A14" s="133" t="s">
        <v>59</v>
      </c>
      <c r="B14" s="131"/>
      <c r="C14" s="132"/>
      <c r="D14" s="132"/>
      <c r="E14" s="132"/>
      <c r="F14" s="132"/>
      <c r="G14" s="132"/>
      <c r="H14" s="132"/>
      <c r="J14" s="133" t="s">
        <v>62</v>
      </c>
      <c r="K14" s="134"/>
      <c r="L14" s="135"/>
      <c r="M14" s="135"/>
      <c r="N14" s="135"/>
      <c r="O14" s="135"/>
      <c r="P14" s="136"/>
    </row>
    <row r="15" spans="1:16" ht="12.75">
      <c r="A15" s="134" t="s">
        <v>60</v>
      </c>
      <c r="B15" s="131"/>
      <c r="C15" s="132"/>
      <c r="D15" s="132"/>
      <c r="E15" s="132"/>
      <c r="F15" s="132"/>
      <c r="G15" s="132"/>
      <c r="H15" s="132"/>
      <c r="J15" s="134" t="s">
        <v>60</v>
      </c>
      <c r="K15" s="134"/>
      <c r="L15" s="135"/>
      <c r="M15" s="135"/>
      <c r="N15" s="135"/>
      <c r="O15" s="135"/>
      <c r="P15" s="136"/>
    </row>
    <row r="16" spans="1:16" ht="12.75">
      <c r="A16" s="134"/>
      <c r="B16" s="131"/>
      <c r="C16" s="132"/>
      <c r="D16" s="132"/>
      <c r="E16" s="132"/>
      <c r="F16" s="132"/>
      <c r="G16" s="132"/>
      <c r="H16" s="132"/>
      <c r="J16" s="134"/>
      <c r="K16" s="134"/>
      <c r="L16" s="135"/>
      <c r="M16" s="135"/>
      <c r="N16" s="135"/>
      <c r="O16" s="135"/>
      <c r="P16" s="136"/>
    </row>
    <row r="17" spans="1:16" ht="12.75">
      <c r="A17" s="133" t="s">
        <v>61</v>
      </c>
      <c r="B17" s="131"/>
      <c r="C17" s="132"/>
      <c r="D17" s="132"/>
      <c r="E17" s="132"/>
      <c r="F17" s="132"/>
      <c r="G17" s="132"/>
      <c r="H17" s="132"/>
      <c r="J17" s="134" t="s">
        <v>56</v>
      </c>
      <c r="K17" s="134"/>
      <c r="L17" s="135"/>
      <c r="M17" s="135"/>
      <c r="N17" s="135"/>
      <c r="O17" s="135"/>
      <c r="P17" s="136"/>
    </row>
    <row r="18" spans="1:16" ht="12.75">
      <c r="A18" s="134"/>
      <c r="B18" s="131"/>
      <c r="C18" s="132"/>
      <c r="D18" s="132"/>
      <c r="E18" s="132"/>
      <c r="F18" s="132"/>
      <c r="G18" s="132"/>
      <c r="H18" s="132"/>
      <c r="J18" s="134" t="s">
        <v>57</v>
      </c>
      <c r="K18" s="134"/>
      <c r="L18" s="135"/>
      <c r="M18" s="135"/>
      <c r="N18" s="135"/>
      <c r="O18" s="135"/>
      <c r="P18" s="136"/>
    </row>
    <row r="19" spans="1:16" ht="12.75">
      <c r="A19" s="134"/>
      <c r="B19" s="131"/>
      <c r="C19" s="132"/>
      <c r="D19" s="132"/>
      <c r="E19" s="132"/>
      <c r="F19" s="132"/>
      <c r="G19" s="132"/>
      <c r="H19" s="132"/>
      <c r="J19" s="134" t="s">
        <v>58</v>
      </c>
      <c r="K19" s="134"/>
      <c r="L19" s="135"/>
      <c r="M19" s="135"/>
      <c r="N19" s="135"/>
      <c r="O19" s="135"/>
      <c r="P19" s="136"/>
    </row>
  </sheetData>
  <sheetProtection password="CCA4" sheet="1" formatCells="0" formatColumns="0" formatRows="0" selectLockedCells="1"/>
  <mergeCells count="2">
    <mergeCell ref="F1:H1"/>
    <mergeCell ref="B1:D1"/>
  </mergeCells>
  <printOptions horizontalCentered="1"/>
  <pageMargins left="0.5905511811023623" right="0.5905511811023623" top="1.38" bottom="0.984251968503937" header="0.5118110236220472" footer="0.5118110236220472"/>
  <pageSetup horizontalDpi="300" verticalDpi="300" orientation="landscape" paperSize="9" scale="130" r:id="rId1"/>
  <headerFooter alignWithMargins="0">
    <oddHeader>&amp;L
Rangliste Vorrunde&amp;CZwischenrangliste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2" width="4.7109375" style="1" customWidth="1"/>
    <col min="13" max="15" width="4.57421875" style="1" customWidth="1"/>
    <col min="16" max="16" width="4.57421875" style="1" bestFit="1" customWidth="1"/>
    <col min="17" max="17" width="4.421875" style="1" customWidth="1"/>
    <col min="18" max="18" width="4.140625" style="1" customWidth="1"/>
    <col min="19" max="19" width="4.57421875" style="1" bestFit="1" customWidth="1"/>
    <col min="20" max="20" width="4.00390625" style="1" customWidth="1"/>
    <col min="21" max="21" width="7.00390625" style="1" customWidth="1"/>
    <col min="22" max="22" width="8.57421875" style="1" customWidth="1"/>
    <col min="23" max="16384" width="9.140625" style="1" customWidth="1"/>
  </cols>
  <sheetData>
    <row r="1" spans="1:22" s="95" customFormat="1" ht="64.5" customHeight="1">
      <c r="A1" s="94" t="s">
        <v>8</v>
      </c>
      <c r="B1" s="94" t="s">
        <v>9</v>
      </c>
      <c r="C1" s="94" t="s">
        <v>10</v>
      </c>
      <c r="D1" s="94" t="s">
        <v>37</v>
      </c>
      <c r="E1" s="119" t="s">
        <v>11</v>
      </c>
      <c r="F1" s="119" t="s">
        <v>12</v>
      </c>
      <c r="G1" s="119" t="s">
        <v>13</v>
      </c>
      <c r="H1" s="93" t="s">
        <v>48</v>
      </c>
      <c r="I1" s="93"/>
      <c r="J1" s="93"/>
      <c r="K1" s="94" t="s">
        <v>49</v>
      </c>
      <c r="L1" s="92" t="s">
        <v>50</v>
      </c>
      <c r="M1" s="93"/>
      <c r="N1" s="93"/>
      <c r="O1" s="93" t="s">
        <v>51</v>
      </c>
      <c r="P1" s="93"/>
      <c r="Q1" s="93"/>
      <c r="R1" s="93" t="s">
        <v>52</v>
      </c>
      <c r="S1" s="93"/>
      <c r="T1" s="93"/>
      <c r="U1" s="94" t="s">
        <v>53</v>
      </c>
      <c r="V1" s="94" t="s">
        <v>54</v>
      </c>
    </row>
    <row r="2" spans="1:24" s="102" customFormat="1" ht="18" customHeight="1">
      <c r="A2" s="10">
        <v>21</v>
      </c>
      <c r="B2" s="106" t="s">
        <v>55</v>
      </c>
      <c r="C2" s="104"/>
      <c r="D2" s="107"/>
      <c r="E2" s="41" t="str">
        <f>RankSeed!N2</f>
        <v>Team 1, Gruppe A</v>
      </c>
      <c r="F2" s="41" t="s">
        <v>12</v>
      </c>
      <c r="G2" s="41" t="str">
        <f>RankSeed!N5</f>
        <v>Team 2, Gruppe B</v>
      </c>
      <c r="H2" s="108">
        <f>IF(L2=N2,"",SUM(IF(L2&gt;N2,1,0),IF(O2&gt;Q2,1,0),IF(R2&lt;=T2,0,1)))</f>
      </c>
      <c r="I2" s="41" t="s">
        <v>16</v>
      </c>
      <c r="J2" s="108">
        <f>IF(L2=N2,"",SUM(IF(L2&lt;N2,1,0),IF(O2&lt;Q2,1,0),IF(R2&gt;=T2,0,1)))</f>
      </c>
      <c r="K2" s="120">
        <f>SUM(V2-U2)</f>
        <v>0</v>
      </c>
      <c r="L2" s="97"/>
      <c r="M2" s="69" t="s">
        <v>16</v>
      </c>
      <c r="N2" s="98"/>
      <c r="O2" s="98"/>
      <c r="P2" s="69" t="s">
        <v>16</v>
      </c>
      <c r="Q2" s="98"/>
      <c r="R2" s="96"/>
      <c r="S2" s="69" t="s">
        <v>16</v>
      </c>
      <c r="T2" s="96"/>
      <c r="U2" s="99"/>
      <c r="V2" s="99"/>
      <c r="W2" s="100"/>
      <c r="X2" s="101"/>
    </row>
    <row r="3" spans="1:24" s="95" customFormat="1" ht="18" customHeight="1">
      <c r="A3" s="10">
        <f>A2+1</f>
        <v>22</v>
      </c>
      <c r="B3" s="10" t="s">
        <v>55</v>
      </c>
      <c r="C3" s="104"/>
      <c r="D3" s="107"/>
      <c r="E3" s="41" t="str">
        <f>RankSeed!N3</f>
        <v>Team 1, Gruppe B</v>
      </c>
      <c r="F3" s="41" t="s">
        <v>12</v>
      </c>
      <c r="G3" s="41" t="str">
        <f>RankSeed!N4</f>
        <v>Team 2, Gruppe A</v>
      </c>
      <c r="H3" s="108">
        <f>IF(L3=N3,"",SUM(IF(L3&gt;N3,1,0),IF(O3&gt;Q3,1,0),IF(R3&lt;=T3,0,1)))</f>
      </c>
      <c r="I3" s="41" t="s">
        <v>16</v>
      </c>
      <c r="J3" s="108">
        <f>IF(L3=N3,"",SUM(IF(L3&lt;N3,1,0),IF(O3&lt;Q3,1,0),IF(R3&gt;=T3,0,1)))</f>
      </c>
      <c r="K3" s="120">
        <f>SUM(V3-U3)</f>
        <v>0</v>
      </c>
      <c r="L3" s="103"/>
      <c r="M3" s="41" t="s">
        <v>16</v>
      </c>
      <c r="N3" s="54"/>
      <c r="O3" s="54"/>
      <c r="P3" s="41" t="s">
        <v>16</v>
      </c>
      <c r="Q3" s="54"/>
      <c r="R3" s="104"/>
      <c r="S3" s="41" t="s">
        <v>16</v>
      </c>
      <c r="T3" s="104"/>
      <c r="U3" s="105"/>
      <c r="V3" s="105"/>
      <c r="W3" s="100"/>
      <c r="X3" s="100"/>
    </row>
    <row r="4" spans="1:24" s="95" customFormat="1" ht="18" customHeight="1">
      <c r="A4" s="10">
        <f>A3+1</f>
        <v>23</v>
      </c>
      <c r="B4" s="106" t="s">
        <v>17</v>
      </c>
      <c r="C4" s="104"/>
      <c r="D4" s="107"/>
      <c r="E4" s="41" t="str">
        <f>IF($H$2=$J$2,CONCATENATE("Loser Match #",$A$2),IF($H$2&lt;$J$2,$E$2,$G$2))</f>
        <v>Loser Match #21</v>
      </c>
      <c r="F4" s="41" t="s">
        <v>12</v>
      </c>
      <c r="G4" s="41" t="str">
        <f>IF($H$3=$J$3,CONCATENATE("Loser Match #",$A$3),IF($H$3&lt;$J$3,$E$3,$G$3))</f>
        <v>Loser Match #22</v>
      </c>
      <c r="H4" s="108">
        <f>IF(L4=N4,"",SUM(IF(L4&gt;N4,1,0),IF(O4&gt;Q4,1,0),IF(R4&lt;=T4,0,1)))</f>
      </c>
      <c r="I4" s="41" t="s">
        <v>16</v>
      </c>
      <c r="J4" s="108">
        <f>IF(L4=N4,"",SUM(IF(L4&lt;N4,1,0),IF(O4&lt;Q4,1,0),IF(R4&gt;=T4,0,1)))</f>
      </c>
      <c r="K4" s="120">
        <f>SUM(V4-U4)</f>
        <v>0</v>
      </c>
      <c r="L4" s="103"/>
      <c r="M4" s="41" t="s">
        <v>16</v>
      </c>
      <c r="N4" s="54"/>
      <c r="O4" s="54"/>
      <c r="P4" s="41" t="s">
        <v>16</v>
      </c>
      <c r="Q4" s="54"/>
      <c r="R4" s="104"/>
      <c r="S4" s="41" t="s">
        <v>16</v>
      </c>
      <c r="T4" s="104"/>
      <c r="U4" s="105"/>
      <c r="V4" s="105"/>
      <c r="W4" s="100"/>
      <c r="X4" s="100"/>
    </row>
    <row r="5" spans="1:24" s="95" customFormat="1" ht="18" customHeight="1">
      <c r="A5" s="10">
        <f>A4+1</f>
        <v>24</v>
      </c>
      <c r="B5" s="106" t="s">
        <v>18</v>
      </c>
      <c r="C5" s="104"/>
      <c r="D5" s="107"/>
      <c r="E5" s="41" t="str">
        <f>IF($H$2=$J$2,CONCATENATE("Winner Match #",$A$2),IF($H$2&gt;$J$2,$E$2,$G$2))</f>
        <v>Winner Match #21</v>
      </c>
      <c r="F5" s="41" t="s">
        <v>12</v>
      </c>
      <c r="G5" s="41" t="str">
        <f>IF($H$3=$J$3,CONCATENATE("Winner Match #",$A$3),IF($H$3&gt;$J$3,$E$3,$G$3))</f>
        <v>Winner Match #22</v>
      </c>
      <c r="H5" s="108">
        <f>IF(L5=N5,"",SUM(IF(L5&gt;N5,1,0),IF(O5&gt;Q5,1,0),IF(R5&lt;=T5,0,1)))</f>
      </c>
      <c r="I5" s="41" t="s">
        <v>16</v>
      </c>
      <c r="J5" s="108">
        <f>IF(L5=N5,"",SUM(IF(L5&lt;N5,1,0),IF(O5&lt;Q5,1,0),IF(R5&gt;=T5,0,1)))</f>
      </c>
      <c r="K5" s="120">
        <f>SUM(V5-U5)</f>
        <v>0</v>
      </c>
      <c r="L5" s="103"/>
      <c r="M5" s="41" t="s">
        <v>16</v>
      </c>
      <c r="N5" s="54"/>
      <c r="O5" s="54"/>
      <c r="P5" s="41" t="s">
        <v>16</v>
      </c>
      <c r="Q5" s="54"/>
      <c r="R5" s="104"/>
      <c r="S5" s="41" t="s">
        <v>16</v>
      </c>
      <c r="T5" s="104"/>
      <c r="U5" s="105"/>
      <c r="V5" s="105"/>
      <c r="W5" s="100"/>
      <c r="X5" s="100"/>
    </row>
    <row r="7" ht="15">
      <c r="A7" s="90"/>
    </row>
    <row r="8" ht="15">
      <c r="A8" s="90"/>
    </row>
  </sheetData>
  <sheetProtection password="CCA4" sheet="1" formatCells="0" formatColumns="0" formatRows="0" selectLockedCells="1"/>
  <printOptions horizontalCentered="1"/>
  <pageMargins left="0.7480314960629921" right="0.7480314960629921" top="1.1811023622047245" bottom="0.3937007874015748" header="0.3937007874015748" footer="0.3937007874015748"/>
  <pageSetup horizontalDpi="300" verticalDpi="300" orientation="landscape" paperSize="9" scale="90" r:id="rId1"/>
  <headerFooter alignWithMargins="0">
    <oddHeader>&amp;C&amp;12Resultate Finalrunde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F4" sqref="F4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17.57421875" style="0" customWidth="1"/>
  </cols>
  <sheetData>
    <row r="1" spans="1:3" ht="39" customHeight="1">
      <c r="A1" s="79" t="s">
        <v>32</v>
      </c>
      <c r="B1" s="80" t="s">
        <v>19</v>
      </c>
      <c r="C1" s="81" t="s">
        <v>6</v>
      </c>
    </row>
    <row r="2" spans="1:3" ht="15.75" customHeight="1">
      <c r="A2" s="8">
        <v>1</v>
      </c>
      <c r="B2" s="16" t="str">
        <f>IF(Resultate!$H$5=Resultate!$J$5,"1. Rang",IF(Resultate!$H$5&gt;Resultate!$J$5,Resultate!$E$5,Resultate!$G$5))</f>
        <v>1. Rang</v>
      </c>
      <c r="C2" s="118" t="str">
        <f>IF(B2="1. Rang","zu Hause",VLOOKUP(B2,Anmeldung!$I$2:$J$9,2,FALSE))</f>
        <v>zu Hause</v>
      </c>
    </row>
    <row r="3" spans="1:3" ht="15.75" customHeight="1">
      <c r="A3" s="8">
        <f>SUM(A2,1)</f>
        <v>2</v>
      </c>
      <c r="B3" s="16" t="str">
        <f>IF(Resultate!$H$5=Resultate!$J$5,"2. Rang",IF(Resultate!$H$5&lt;Resultate!$J$5,Resultate!$E$5,Resultate!$G$5))</f>
        <v>2. Rang</v>
      </c>
      <c r="C3" s="118" t="str">
        <f>IF(B3="2. Rang","zu Hause",VLOOKUP(B3,Anmeldung!$I$2:$J$9,2,FALSE))</f>
        <v>zu Hause</v>
      </c>
    </row>
    <row r="4" spans="1:3" ht="15.75" customHeight="1">
      <c r="A4" s="8">
        <f>SUM(A3,1)</f>
        <v>3</v>
      </c>
      <c r="B4" s="16" t="str">
        <f>IF(Resultate!$H$4=Resultate!$J$4,"3. Rang",IF(Resultate!$H$4&gt;Resultate!$J$4,Resultate!$E$4,Resultate!$G$4))</f>
        <v>3. Rang</v>
      </c>
      <c r="C4" s="118" t="str">
        <f>IF(B4="3. Rang","zu Hause",VLOOKUP(B4,Anmeldung!$I$2:$J$9,2,FALSE))</f>
        <v>zu Hause</v>
      </c>
    </row>
    <row r="5" spans="1:3" ht="15.75" customHeight="1">
      <c r="A5" s="8">
        <f>SUM(A4,1)</f>
        <v>4</v>
      </c>
      <c r="B5" s="16" t="str">
        <f>IF(Resultate!$H$4=Resultate!$J$4,"4. Rang",IF(Resultate!$H$4&lt;Resultate!$J$4,Resultate!$E$4,Resultate!$G$4))</f>
        <v>4. Rang</v>
      </c>
      <c r="C5" s="118" t="str">
        <f>IF(B5="4. Rang","zu Hause",VLOOKUP(B5,Anmeldung!$I$2:$J$9,2,FALSE))</f>
        <v>zu Hause</v>
      </c>
    </row>
    <row r="6" spans="1:3" ht="15.75" customHeight="1">
      <c r="A6" s="8">
        <f>SUM(A5,1)</f>
        <v>5</v>
      </c>
      <c r="B6" s="16" t="str">
        <f>IF(RankSeed!N7="Team 3, Gruppe B","5. Rang",RankSeed!N7)</f>
        <v>5. Rang</v>
      </c>
      <c r="C6" s="118" t="str">
        <f>IF(B6="5. Rang","zu Hause",VLOOKUP(B6,Anmeldung!$I$2:$J$9,2,FALSE))</f>
        <v>zu Hause</v>
      </c>
    </row>
    <row r="7" spans="1:3" ht="15.75" customHeight="1">
      <c r="A7" s="8">
        <v>5</v>
      </c>
      <c r="B7" s="16" t="str">
        <f>IF(RankSeed!N6="Team 3, Gruppe A","5. Rang",RankSeed!N6)</f>
        <v>5. Rang</v>
      </c>
      <c r="C7" s="118" t="str">
        <f>IF(B7="5. Rang","zu Hause",VLOOKUP(B7,Anmeldung!$I$2:$J$9,2,FALSE))</f>
        <v>zu Hause</v>
      </c>
    </row>
    <row r="8" spans="1:3" ht="15.75" customHeight="1">
      <c r="A8" s="8">
        <v>7</v>
      </c>
      <c r="B8" s="16" t="str">
        <f>IF(RankSeed!N9="Team 4, Gruppe A","7. Rang",RankSeed!N9)</f>
        <v>7. Rang</v>
      </c>
      <c r="C8" s="118" t="str">
        <f>IF(B8="7. Rang","zu Hause",VLOOKUP(B8,Anmeldung!$I$2:$J$9,2,FALSE))</f>
        <v>zu Hause</v>
      </c>
    </row>
    <row r="9" spans="1:3" ht="15.75" customHeight="1">
      <c r="A9" s="8">
        <v>7</v>
      </c>
      <c r="B9" s="16" t="str">
        <f>IF(RankSeed!N10="Team 4, Gruppe B","7. Rang",RankSeed!N10)</f>
        <v>7. Rang</v>
      </c>
      <c r="C9" s="118" t="str">
        <f>IF(B9="7. Rang","zu Hause",VLOOKUP(B9,Anmeldung!$I$2:$J$9,2,FALSE))</f>
        <v>zu Hause</v>
      </c>
    </row>
    <row r="10" spans="1:3" ht="15.75" customHeight="1">
      <c r="A10" s="8">
        <v>9</v>
      </c>
      <c r="B10" s="16" t="str">
        <f>IF(RankSeed!N11="Team 5, Gruppe A","9. Rang",RankSeed!N11)</f>
        <v>9. Rang</v>
      </c>
      <c r="C10" s="118" t="str">
        <f>IF(B10="9. Rang","zu Hause",VLOOKUP(B10,Anmeldung!$I$2:$J$11,2,FALSE))</f>
        <v>zu Hause</v>
      </c>
    </row>
    <row r="11" spans="1:3" ht="15.75" customHeight="1">
      <c r="A11" s="8">
        <v>9</v>
      </c>
      <c r="B11" s="16" t="str">
        <f>IF(RankSeed!N12="Team 5, Gruppe B","9. Rang",RankSeed!N12)</f>
        <v>9. Rang</v>
      </c>
      <c r="C11" s="118" t="str">
        <f>IF(B11="9. Rang","zu Hause",VLOOKUP(B11,Anmeldung!$I$2:$J$11,2,FALSE))</f>
        <v>zu Hause</v>
      </c>
    </row>
    <row r="13" ht="12.75">
      <c r="A13" s="58" t="s">
        <v>44</v>
      </c>
    </row>
  </sheetData>
  <sheetProtection password="CCA4" sheet="1" selectLockedCells="1"/>
  <printOptions gridLines="1" horizontalCentered="1"/>
  <pageMargins left="0.58" right="0.59" top="1.5748031496062993" bottom="0.984251968503937" header="0.5118110236220472" footer="0.5118110236220472"/>
  <pageSetup horizontalDpi="300" verticalDpi="300" orientation="landscape" paperSize="9" scale="150" r:id="rId1"/>
  <headerFooter alignWithMargins="0">
    <oddHeader>&amp;L&amp;8&amp;F&amp;C&amp;"Arial,Fett"&amp;12
Schlussrangliste 10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Tina Schläppi</cp:lastModifiedBy>
  <cp:lastPrinted>2020-04-07T07:54:36Z</cp:lastPrinted>
  <dcterms:created xsi:type="dcterms:W3CDTF">1997-01-17T14:30:38Z</dcterms:created>
  <dcterms:modified xsi:type="dcterms:W3CDTF">2020-04-07T07:55:03Z</dcterms:modified>
  <cp:category/>
  <cp:version/>
  <cp:contentType/>
  <cp:contentStatus/>
</cp:coreProperties>
</file>