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'Anmeldung'!$A$1:$K$9</definedName>
    <definedName name="_xlnm.Print_Area" localSheetId="3">'Rangliste'!$A$1:$D$9</definedName>
    <definedName name="_xlnm.Print_Area" localSheetId="1">'Resultate'!$A$1:$T$16</definedName>
    <definedName name="_xlnm.Print_Area" localSheetId="2">'Tableau'!$A$1:$G$44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'Anmeldung'!$B$2:$K$9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'Anmeldung'!$B$2:$H$15</definedName>
    <definedName name="fillPlayers_6" localSheetId="0">'Anmeldung'!$B$2:$H$10</definedName>
    <definedName name="fillPlayers_7" localSheetId="0">'Anmeldung'!$B$2:$I$9</definedName>
    <definedName name="fillPlayers_8" localSheetId="0">'Anmeldung'!$B$2:$K$9</definedName>
    <definedName name="fillPlayers_9" localSheetId="0">'Anmeldung'!$B$2:$K$9</definedName>
  </definedNames>
  <calcPr fullCalcOnLoad="1"/>
</workbook>
</file>

<file path=xl/sharedStrings.xml><?xml version="1.0" encoding="utf-8"?>
<sst xmlns="http://schemas.openxmlformats.org/spreadsheetml/2006/main" count="124" uniqueCount="42">
  <si>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</si>
  <si>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</si>
  <si>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</si>
  <si>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</si>
  <si>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</si>
  <si>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</si>
  <si>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</si>
  <si>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</si>
  <si>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</si>
  <si>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</si>
  <si>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</si>
  <si>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</si>
  <si>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</si>
  <si>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</si>
  <si>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</si>
  <si>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</si>
  <si>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</si>
  <si>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</si>
  <si>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</si>
  <si>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</si>
  <si>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</si>
  <si>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</si>
  <si>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</si>
  <si>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</si>
  <si>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</si>
  <si>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</si>
  <si>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</si>
  <si>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</si>
  <si>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</si>
  <si>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</si>
  <si>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</si>
  <si>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</si>
  <si>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</si>
  <si>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</si>
  <si>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</si>
  <si>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</si>
  <si>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</si>
  <si>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</si>
  <si>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</si>
  <si>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7/8</t>
  </si>
  <si>
    <t>7./8.</t>
  </si>
  <si>
    <t>Lizenz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</si>
</sst>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double"/>
      <bottom style="double"/>
    </border>
    <border>
      <left style="thin"/>
      <right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/>
    </xf>
    <xf numFmtId="37" fontId="5" fillId="33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7" fontId="4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7" fontId="5" fillId="33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7" fontId="4" fillId="0" borderId="0" xfId="0" applyNumberFormat="1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 vertical="center" textRotation="90" wrapText="1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2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0" fontId="0" fillId="35" borderId="10" xfId="0" applyNumberFormat="1" applyFill="1" applyBorder="1" applyAlignment="1" applyProtection="1">
      <alignment horizontal="center" vertical="center"/>
      <protection locked="0"/>
    </xf>
    <xf numFmtId="170" fontId="0" fillId="35" borderId="11" xfId="0" applyNumberFormat="1" applyFill="1" applyBorder="1" applyAlignment="1" applyProtection="1">
      <alignment horizontal="center" vertical="center"/>
      <protection locked="0"/>
    </xf>
    <xf numFmtId="170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2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2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37" fontId="4" fillId="0" borderId="28" xfId="0" applyNumberFormat="1" applyFont="1" applyBorder="1" applyAlignment="1">
      <alignment horizontal="left" vertical="center"/>
    </xf>
    <xf numFmtId="37" fontId="4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7" fontId="4" fillId="0" borderId="0" xfId="0" applyNumberFormat="1" applyFont="1" applyBorder="1" applyAlignment="1">
      <alignment horizontal="right" vertical="center"/>
    </xf>
    <xf numFmtId="37" fontId="9" fillId="0" borderId="13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37" fontId="4" fillId="0" borderId="18" xfId="0" applyNumberFormat="1" applyFont="1" applyBorder="1" applyAlignment="1">
      <alignment horizontal="right" vertical="center"/>
    </xf>
    <xf numFmtId="37" fontId="4" fillId="0" borderId="13" xfId="0" applyNumberFormat="1" applyFont="1" applyBorder="1" applyAlignment="1">
      <alignment horizontal="center" vertical="center"/>
    </xf>
    <xf numFmtId="37" fontId="4" fillId="0" borderId="29" xfId="0" applyNumberFormat="1" applyFont="1" applyBorder="1" applyAlignment="1">
      <alignment horizontal="right" vertical="center"/>
    </xf>
    <xf numFmtId="37" fontId="2" fillId="0" borderId="12" xfId="0" applyNumberFormat="1" applyFont="1" applyBorder="1" applyAlignment="1">
      <alignment horizontal="center" vertical="center"/>
    </xf>
    <xf numFmtId="37" fontId="4" fillId="0" borderId="12" xfId="0" applyNumberFormat="1" applyFont="1" applyBorder="1" applyAlignment="1">
      <alignment horizontal="right" vertical="center"/>
    </xf>
    <xf numFmtId="37" fontId="4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/>
      <protection/>
    </xf>
    <xf numFmtId="170" fontId="3" fillId="0" borderId="12" xfId="0" applyNumberFormat="1" applyFont="1" applyBorder="1" applyAlignment="1" applyProtection="1">
      <alignment horizontal="center" vertical="center"/>
      <protection/>
    </xf>
    <xf numFmtId="17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20" fontId="3" fillId="35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170" fontId="3" fillId="0" borderId="30" xfId="0" applyNumberFormat="1" applyFont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170" fontId="0" fillId="35" borderId="30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20" fontId="3" fillId="35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170" fontId="3" fillId="0" borderId="19" xfId="0" applyNumberFormat="1" applyFont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170" fontId="0" fillId="35" borderId="19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hidden="1" locked="0"/>
    </xf>
    <xf numFmtId="0" fontId="0" fillId="35" borderId="10" xfId="0" applyFont="1" applyFill="1" applyBorder="1" applyAlignment="1" applyProtection="1">
      <alignment horizontal="left" vertical="center"/>
      <protection hidden="1" locked="0"/>
    </xf>
    <xf numFmtId="0" fontId="0" fillId="36" borderId="10" xfId="0" applyFill="1" applyBorder="1" applyAlignment="1" applyProtection="1">
      <alignment/>
      <protection hidden="1" locked="0"/>
    </xf>
    <xf numFmtId="0" fontId="0" fillId="37" borderId="12" xfId="0" applyFont="1" applyFill="1" applyBorder="1" applyAlignment="1" applyProtection="1">
      <alignment/>
      <protection hidden="1" locked="0"/>
    </xf>
    <xf numFmtId="0" fontId="0" fillId="37" borderId="10" xfId="0" applyFont="1" applyFill="1" applyBorder="1" applyAlignment="1" applyProtection="1">
      <alignment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352425</xdr:colOff>
      <xdr:row>11</xdr:row>
      <xdr:rowOff>76200</xdr:rowOff>
    </xdr:from>
    <xdr:to>
      <xdr:col>3</xdr:col>
      <xdr:colOff>352425</xdr:colOff>
      <xdr:row>17</xdr:row>
      <xdr:rowOff>57150</xdr:rowOff>
    </xdr:to>
    <xdr:sp>
      <xdr:nvSpPr>
        <xdr:cNvPr id="1" name="Line 1"/>
        <xdr:cNvSpPr>
          <a:spLocks/>
        </xdr:cNvSpPr>
      </xdr:nvSpPr>
      <xdr:spPr>
        <a:xfrm>
          <a:off x="2895600" y="14382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342900</xdr:colOff>
      <xdr:row>26</xdr:row>
      <xdr:rowOff>66675</xdr:rowOff>
    </xdr:from>
    <xdr:to>
      <xdr:col>3</xdr:col>
      <xdr:colOff>342900</xdr:colOff>
      <xdr:row>32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2886075" y="32861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27</xdr:row>
      <xdr:rowOff>66675</xdr:rowOff>
    </xdr:from>
    <xdr:to>
      <xdr:col>6</xdr:col>
      <xdr:colOff>504825</xdr:colOff>
      <xdr:row>33</xdr:row>
      <xdr:rowOff>19050</xdr:rowOff>
    </xdr:to>
    <xdr:sp>
      <xdr:nvSpPr>
        <xdr:cNvPr id="3" name="Line 7"/>
        <xdr:cNvSpPr>
          <a:spLocks/>
        </xdr:cNvSpPr>
      </xdr:nvSpPr>
      <xdr:spPr>
        <a:xfrm flipV="1">
          <a:off x="5429250" y="34099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476250</xdr:colOff>
      <xdr:row>18</xdr:row>
      <xdr:rowOff>95250</xdr:rowOff>
    </xdr:from>
    <xdr:to>
      <xdr:col>6</xdr:col>
      <xdr:colOff>476250</xdr:colOff>
      <xdr:row>20</xdr:row>
      <xdr:rowOff>95250</xdr:rowOff>
    </xdr:to>
    <xdr:sp>
      <xdr:nvSpPr>
        <xdr:cNvPr id="4" name="Line 8"/>
        <xdr:cNvSpPr>
          <a:spLocks/>
        </xdr:cNvSpPr>
      </xdr:nvSpPr>
      <xdr:spPr>
        <a:xfrm>
          <a:off x="5400675" y="2324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B2" sqref="B2"/>
    </sheetView>
  </sheetViews>
  <sheetFormatPr defaultColWidth="8.7109375" defaultRowHeight="12.75"/>
  <cols>
    <col min="1" max="1" width="3.00390625" style="52" customWidth="1"/>
    <col min="2" max="2" width="13.8515625" style="53" customWidth="1"/>
    <col min="3" max="3" width="11.28125" style="53" customWidth="1"/>
    <col min="4" max="4" width="9.140625" style="54" customWidth="1"/>
    <col min="5" max="5" width="16.8515625" style="53" customWidth="1"/>
    <col min="6" max="6" width="12.140625" style="53" customWidth="1"/>
    <col min="7" max="7" width="9.57421875" style="54" customWidth="1"/>
    <col min="8" max="8" width="4.421875" style="54" customWidth="1"/>
    <col min="9" max="9" width="23.57421875" style="54" bestFit="1" customWidth="1"/>
    <col min="10" max="10" width="18.57421875" style="52" customWidth="1"/>
    <col min="11" max="11" width="6.140625" style="52" customWidth="1"/>
    <col min="12" max="13" width="14.57421875" style="54" hidden="1" customWidth="1"/>
    <col min="14" max="16384" width="8.7109375" style="54" customWidth="1"/>
  </cols>
  <sheetData>
    <row r="1" spans="1:13" s="46" customFormat="1" ht="43.5" customHeight="1" thickBot="1" thickTop="1">
      <c r="A1" s="114" t="s">
        <v>0</v>
      </c>
      <c r="B1" s="115" t="s">
        <v>26</v>
      </c>
      <c r="C1" s="115" t="s">
        <v>28</v>
      </c>
      <c r="D1" s="116" t="s">
        <v>41</v>
      </c>
      <c r="E1" s="115" t="s">
        <v>27</v>
      </c>
      <c r="F1" s="115" t="s">
        <v>28</v>
      </c>
      <c r="G1" s="116" t="s">
        <v>41</v>
      </c>
      <c r="H1" s="116" t="s">
        <v>29</v>
      </c>
      <c r="I1" s="117" t="s">
        <v>2</v>
      </c>
      <c r="J1" s="117" t="s">
        <v>30</v>
      </c>
      <c r="K1" s="118" t="s">
        <v>1</v>
      </c>
      <c r="L1" s="44" t="s">
        <v>33</v>
      </c>
      <c r="M1" s="45" t="s">
        <v>34</v>
      </c>
    </row>
    <row r="2" spans="1:13" s="49" customFormat="1" ht="13.5" customHeight="1" thickTop="1">
      <c r="A2" s="111">
        <v>1</v>
      </c>
      <c r="B2" s="149"/>
      <c r="C2" s="146"/>
      <c r="D2" s="144"/>
      <c r="E2" s="149"/>
      <c r="F2" s="146"/>
      <c r="G2" s="144"/>
      <c r="H2" s="112"/>
      <c r="I2" s="113" t="str">
        <f>CONCATENATE($B$2," / ",$E$2)</f>
        <v> / </v>
      </c>
      <c r="J2" s="146"/>
      <c r="K2" s="146"/>
      <c r="L2" s="47" t="str">
        <f>CONCATENATE($B$2," / ",$E$2)</f>
        <v> / </v>
      </c>
      <c r="M2" s="48" t="str">
        <f>CONCATENATE($C$2," ",$B$2," / ",$F$2," ",$E$2)</f>
        <v>  /  </v>
      </c>
    </row>
    <row r="3" spans="1:13" s="49" customFormat="1" ht="13.5" customHeight="1">
      <c r="A3" s="50">
        <v>2</v>
      </c>
      <c r="B3" s="150"/>
      <c r="C3" s="148"/>
      <c r="D3" s="145"/>
      <c r="E3" s="150"/>
      <c r="F3" s="148"/>
      <c r="G3" s="145"/>
      <c r="H3" s="2"/>
      <c r="I3" s="51" t="str">
        <f>CONCATENATE($B$3," / ",$E$3)</f>
        <v> / </v>
      </c>
      <c r="J3" s="147"/>
      <c r="K3" s="148"/>
      <c r="L3" s="51" t="str">
        <f>CONCATENATE($B$3," / ",$E$3)</f>
        <v> / </v>
      </c>
      <c r="M3" s="48" t="str">
        <f>CONCATENATE($C$3," ",$B$3," / ",$F$3," ",$E$3)</f>
        <v>  /  </v>
      </c>
    </row>
    <row r="4" spans="1:13" s="49" customFormat="1" ht="13.5" customHeight="1">
      <c r="A4" s="50">
        <v>3</v>
      </c>
      <c r="B4" s="150"/>
      <c r="C4" s="148"/>
      <c r="D4" s="145"/>
      <c r="E4" s="150"/>
      <c r="F4" s="148"/>
      <c r="G4" s="145"/>
      <c r="H4" s="2"/>
      <c r="I4" s="51" t="str">
        <f>CONCATENATE($B$4," / ",$E$4)</f>
        <v> / </v>
      </c>
      <c r="J4" s="147"/>
      <c r="K4" s="148"/>
      <c r="L4" s="51" t="str">
        <f>CONCATENATE($B$4," / ",$E$4)</f>
        <v> / </v>
      </c>
      <c r="M4" s="48" t="str">
        <f>CONCATENATE($C$4," ",$B$4," / ",$F$4," ",$E$4)</f>
        <v>  /  </v>
      </c>
    </row>
    <row r="5" spans="1:13" s="49" customFormat="1" ht="13.5" customHeight="1">
      <c r="A5" s="50">
        <v>4</v>
      </c>
      <c r="B5" s="150"/>
      <c r="C5" s="148"/>
      <c r="D5" s="145"/>
      <c r="E5" s="150"/>
      <c r="F5" s="148"/>
      <c r="G5" s="145"/>
      <c r="H5" s="2"/>
      <c r="I5" s="51" t="str">
        <f>CONCATENATE($B$5," / ",$E$5)</f>
        <v> / </v>
      </c>
      <c r="J5" s="147"/>
      <c r="K5" s="148"/>
      <c r="L5" s="51" t="str">
        <f>CONCATENATE($B$5," / ",$E$5)</f>
        <v> / </v>
      </c>
      <c r="M5" s="48" t="str">
        <f>CONCATENATE($C$5," ",$B$5," / ",$F$5," ",$E$5)</f>
        <v>  /  </v>
      </c>
    </row>
    <row r="6" spans="1:13" s="49" customFormat="1" ht="13.5" customHeight="1">
      <c r="A6" s="50">
        <v>5</v>
      </c>
      <c r="B6" s="150"/>
      <c r="C6" s="148"/>
      <c r="D6" s="145"/>
      <c r="E6" s="150"/>
      <c r="F6" s="148"/>
      <c r="G6" s="145"/>
      <c r="H6" s="2"/>
      <c r="I6" s="51" t="str">
        <f>CONCATENATE($B$6," / ",$E$6)</f>
        <v> / </v>
      </c>
      <c r="J6" s="147"/>
      <c r="K6" s="148"/>
      <c r="L6" s="51" t="str">
        <f>CONCATENATE($B$6," / ",$E$6)</f>
        <v> / </v>
      </c>
      <c r="M6" s="48" t="str">
        <f>CONCATENATE($C$6," ",$B$6," / ",$F$6," ",$E$6)</f>
        <v>  /  </v>
      </c>
    </row>
    <row r="7" spans="1:13" s="49" customFormat="1" ht="13.5" customHeight="1">
      <c r="A7" s="50">
        <v>6</v>
      </c>
      <c r="B7" s="150"/>
      <c r="C7" s="148"/>
      <c r="D7" s="145"/>
      <c r="E7" s="150"/>
      <c r="F7" s="148"/>
      <c r="G7" s="145"/>
      <c r="H7" s="2"/>
      <c r="I7" s="51" t="str">
        <f>CONCATENATE($B$7," / ",$E$7)</f>
        <v> / </v>
      </c>
      <c r="J7" s="147"/>
      <c r="K7" s="148"/>
      <c r="L7" s="51" t="str">
        <f>CONCATENATE($B$7," / ",$E$7)</f>
        <v> / </v>
      </c>
      <c r="M7" s="48" t="str">
        <f>CONCATENATE($C$7," ",$B$7," / ",$F$7," ",$E$7)</f>
        <v>  /  </v>
      </c>
    </row>
    <row r="8" spans="1:13" s="49" customFormat="1" ht="13.5" customHeight="1">
      <c r="A8" s="50">
        <v>7</v>
      </c>
      <c r="B8" s="150"/>
      <c r="C8" s="148"/>
      <c r="D8" s="145"/>
      <c r="E8" s="150"/>
      <c r="F8" s="148"/>
      <c r="G8" s="145"/>
      <c r="H8" s="2"/>
      <c r="I8" s="51" t="str">
        <f>CONCATENATE($B$8," / ",$E$8)</f>
        <v> / </v>
      </c>
      <c r="J8" s="147"/>
      <c r="K8" s="148"/>
      <c r="L8" s="51" t="str">
        <f>CONCATENATE($B$8," / ",$E$8)</f>
        <v> / </v>
      </c>
      <c r="M8" s="48" t="str">
        <f>CONCATENATE($C$8," ",$B$8," / ",$F$8," ",$E$8)</f>
        <v>  /  </v>
      </c>
    </row>
    <row r="9" spans="1:13" s="49" customFormat="1" ht="13.5" customHeight="1">
      <c r="A9" s="50">
        <v>8</v>
      </c>
      <c r="B9" s="150"/>
      <c r="C9" s="148"/>
      <c r="D9" s="145"/>
      <c r="E9" s="150"/>
      <c r="F9" s="148"/>
      <c r="G9" s="145"/>
      <c r="H9" s="2"/>
      <c r="I9" s="51" t="str">
        <f>CONCATENATE($B$9," / ",$E$9)</f>
        <v> / </v>
      </c>
      <c r="J9" s="147"/>
      <c r="K9" s="148"/>
      <c r="L9" s="51" t="str">
        <f>CONCATENATE($B$9," / ",$E$9)</f>
        <v> / </v>
      </c>
      <c r="M9" s="48" t="str">
        <f>CONCATENATE($C$9," ",$B$9," / ",$F$9," ",$E$9)</f>
        <v>  /  </v>
      </c>
    </row>
    <row r="11" spans="1:10" ht="12.75">
      <c r="A11" s="55" t="s">
        <v>31</v>
      </c>
      <c r="B11" s="56"/>
      <c r="D11" s="57" t="s">
        <v>32</v>
      </c>
      <c r="E11" s="58"/>
      <c r="J11" s="54"/>
    </row>
    <row r="12" ht="12.75">
      <c r="J12" s="54"/>
    </row>
    <row r="13" ht="12.75">
      <c r="J13" s="54"/>
    </row>
    <row r="14" ht="12.75">
      <c r="J14" s="54"/>
    </row>
    <row r="15" ht="12.75">
      <c r="J15" s="54"/>
    </row>
  </sheetData>
  <sheetProtection password="CCA4" sheet="1"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horizontalDpi="300" verticalDpi="300" orientation="landscape" paperSize="9" r:id="rId2"/>
  <headerFooter alignWithMargins="0">
    <oddHeader>&amp;L&amp;F&amp;C&amp;16Setzliste DEplus 8 Teams&amp;R&amp;D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1" width="4.7109375" style="65" customWidth="1"/>
    <col min="2" max="2" width="7.00390625" style="65" customWidth="1"/>
    <col min="3" max="3" width="4.7109375" style="65" customWidth="1"/>
    <col min="4" max="4" width="7.140625" style="65" bestFit="1" customWidth="1"/>
    <col min="5" max="5" width="29.421875" style="65" customWidth="1"/>
    <col min="6" max="6" width="3.57421875" style="65" customWidth="1"/>
    <col min="7" max="7" width="29.421875" style="65" customWidth="1"/>
    <col min="8" max="10" width="3.8515625" style="65" customWidth="1"/>
    <col min="11" max="11" width="6.140625" style="65" customWidth="1"/>
    <col min="12" max="20" width="3.8515625" style="65" customWidth="1"/>
    <col min="21" max="16384" width="9.140625" style="59" customWidth="1"/>
  </cols>
  <sheetData>
    <row r="1" spans="1:22" ht="64.5" customHeight="1">
      <c r="A1" s="74" t="s">
        <v>3</v>
      </c>
      <c r="B1" s="74" t="s">
        <v>4</v>
      </c>
      <c r="C1" s="74" t="s">
        <v>5</v>
      </c>
      <c r="D1" s="74" t="s">
        <v>37</v>
      </c>
      <c r="E1" s="119" t="s">
        <v>6</v>
      </c>
      <c r="F1" s="119" t="s">
        <v>7</v>
      </c>
      <c r="G1" s="119" t="s">
        <v>8</v>
      </c>
      <c r="H1" s="75" t="s">
        <v>9</v>
      </c>
      <c r="I1" s="75"/>
      <c r="J1" s="75"/>
      <c r="K1" s="74" t="s">
        <v>10</v>
      </c>
      <c r="L1" s="75" t="s">
        <v>11</v>
      </c>
      <c r="M1" s="75"/>
      <c r="N1" s="75"/>
      <c r="O1" s="75" t="s">
        <v>12</v>
      </c>
      <c r="P1" s="75"/>
      <c r="Q1" s="75"/>
      <c r="R1" s="75" t="s">
        <v>13</v>
      </c>
      <c r="S1" s="75"/>
      <c r="T1" s="75"/>
      <c r="U1" s="74" t="s">
        <v>14</v>
      </c>
      <c r="V1" s="74" t="s">
        <v>15</v>
      </c>
    </row>
    <row r="2" spans="1:24" s="63" customFormat="1" ht="18" customHeight="1">
      <c r="A2" s="4">
        <v>1</v>
      </c>
      <c r="B2" s="4" t="s">
        <v>16</v>
      </c>
      <c r="C2" s="76"/>
      <c r="D2" s="77"/>
      <c r="E2" s="60" t="str">
        <f>IF(Anmeldung!$I$2=" / ",CONCATENATE("Seed #",Anmeldung!$A$2),Anmeldung!$I$2)</f>
        <v>Seed #1</v>
      </c>
      <c r="F2" s="60" t="s">
        <v>7</v>
      </c>
      <c r="G2" s="60" t="str">
        <f>IF(Anmeldung!$I$9=" / ",CONCATENATE("Seed #",Anmeldung!$A$9),Anmeldung!$I$9)</f>
        <v>Seed #8</v>
      </c>
      <c r="H2" s="66">
        <f>IF(L2=N2,"",SUM(IF(L2&gt;N2,1,0),IF(O2&gt;Q2,1,0),IF(R2&lt;=T2,0,1)))</f>
      </c>
      <c r="I2" s="60" t="s">
        <v>17</v>
      </c>
      <c r="J2" s="66">
        <f>IF(L2=N2,"",SUM(IF(L2&lt;N2,1,0),IF(O2&lt;Q2,1,0),IF(R2&gt;=T2,0,1)))</f>
      </c>
      <c r="K2" s="120">
        <f>SUM(V2-U2)</f>
        <v>0</v>
      </c>
      <c r="L2" s="78"/>
      <c r="M2" s="60" t="s">
        <v>17</v>
      </c>
      <c r="N2" s="78"/>
      <c r="O2" s="78"/>
      <c r="P2" s="60" t="s">
        <v>17</v>
      </c>
      <c r="Q2" s="78"/>
      <c r="R2" s="76"/>
      <c r="S2" s="60" t="s">
        <v>17</v>
      </c>
      <c r="T2" s="76"/>
      <c r="U2" s="69"/>
      <c r="V2" s="69"/>
      <c r="W2" s="54"/>
      <c r="X2" s="62"/>
    </row>
    <row r="3" spans="1:24" ht="18" customHeight="1">
      <c r="A3" s="4">
        <f aca="true" t="shared" si="0" ref="A3:A16">SUM(A2,1)</f>
        <v>2</v>
      </c>
      <c r="B3" s="4" t="s">
        <v>16</v>
      </c>
      <c r="C3" s="76"/>
      <c r="D3" s="77"/>
      <c r="E3" s="60" t="str">
        <f>IF(Anmeldung!$I$6=" / ",CONCATENATE("Seed #",Anmeldung!$A$6),Anmeldung!$I$6)</f>
        <v>Seed #5</v>
      </c>
      <c r="F3" s="60" t="s">
        <v>7</v>
      </c>
      <c r="G3" s="60" t="str">
        <f>IF(Anmeldung!$I$5=" / ",CONCATENATE("Seed #",Anmeldung!$A$5),Anmeldung!$I$5)</f>
        <v>Seed #4</v>
      </c>
      <c r="H3" s="66">
        <f>IF(L3=N3,"",SUM(IF(L3&gt;N3,1,0),IF(O3&gt;Q3,1,0),IF(R3&lt;=T3,0,1)))</f>
      </c>
      <c r="I3" s="60" t="s">
        <v>17</v>
      </c>
      <c r="J3" s="66">
        <f>IF(L3=N3,"",SUM(IF(L3&lt;N3,1,0),IF(O3&lt;Q3,1,0),IF(R3&gt;=T3,0,1)))</f>
      </c>
      <c r="K3" s="120">
        <f>SUM(V3-U3)</f>
        <v>0</v>
      </c>
      <c r="L3" s="78"/>
      <c r="M3" s="60" t="s">
        <v>17</v>
      </c>
      <c r="N3" s="78"/>
      <c r="O3" s="78"/>
      <c r="P3" s="60" t="s">
        <v>17</v>
      </c>
      <c r="Q3" s="78"/>
      <c r="R3" s="76"/>
      <c r="S3" s="60" t="s">
        <v>17</v>
      </c>
      <c r="T3" s="76"/>
      <c r="U3" s="69"/>
      <c r="V3" s="69"/>
      <c r="W3" s="54"/>
      <c r="X3" s="54"/>
    </row>
    <row r="4" spans="1:24" ht="18" customHeight="1">
      <c r="A4" s="4">
        <f t="shared" si="0"/>
        <v>3</v>
      </c>
      <c r="B4" s="4" t="s">
        <v>16</v>
      </c>
      <c r="C4" s="76"/>
      <c r="D4" s="77"/>
      <c r="E4" s="60" t="str">
        <f>IF(Anmeldung!$I$4=" / ",CONCATENATE("Seed #",Anmeldung!$A$4),Anmeldung!$I$4)</f>
        <v>Seed #3</v>
      </c>
      <c r="F4" s="60" t="s">
        <v>7</v>
      </c>
      <c r="G4" s="60" t="str">
        <f>IF(Anmeldung!$I$7=" / ",CONCATENATE("Seed #",Anmeldung!$A$7),Anmeldung!$I$7)</f>
        <v>Seed #6</v>
      </c>
      <c r="H4" s="66">
        <f aca="true" t="shared" si="1" ref="H4:H16">IF(L4=N4,"",SUM(IF(L4&gt;N4,1,0),IF(O4&gt;Q4,1,0),IF(R4&lt;=T4,0,1)))</f>
      </c>
      <c r="I4" s="60" t="s">
        <v>17</v>
      </c>
      <c r="J4" s="66">
        <f aca="true" t="shared" si="2" ref="J4:J16">IF(L4=N4,"",SUM(IF(L4&lt;N4,1,0),IF(O4&lt;Q4,1,0),IF(R4&gt;=T4,0,1)))</f>
      </c>
      <c r="K4" s="120">
        <f aca="true" t="shared" si="3" ref="K4:K14">SUM(V4-U4)</f>
        <v>0</v>
      </c>
      <c r="L4" s="78"/>
      <c r="M4" s="60" t="s">
        <v>17</v>
      </c>
      <c r="N4" s="78"/>
      <c r="O4" s="78"/>
      <c r="P4" s="60" t="s">
        <v>17</v>
      </c>
      <c r="Q4" s="78"/>
      <c r="R4" s="76"/>
      <c r="S4" s="60" t="s">
        <v>17</v>
      </c>
      <c r="T4" s="76"/>
      <c r="U4" s="69"/>
      <c r="V4" s="69"/>
      <c r="W4" s="54"/>
      <c r="X4" s="54"/>
    </row>
    <row r="5" spans="1:24" ht="18" customHeight="1" thickBot="1">
      <c r="A5" s="5">
        <f t="shared" si="0"/>
        <v>4</v>
      </c>
      <c r="B5" s="5" t="s">
        <v>16</v>
      </c>
      <c r="C5" s="79"/>
      <c r="D5" s="80"/>
      <c r="E5" s="61" t="str">
        <f>IF(Anmeldung!$I$8=" / ",CONCATENATE("Seed #",Anmeldung!$A$8),Anmeldung!$I$8)</f>
        <v>Seed #7</v>
      </c>
      <c r="F5" s="61" t="s">
        <v>7</v>
      </c>
      <c r="G5" s="61" t="str">
        <f>IF(Anmeldung!$I$3=" / ",CONCATENATE("Seed #",Anmeldung!$A$3),Anmeldung!$I$3)</f>
        <v>Seed #2</v>
      </c>
      <c r="H5" s="67">
        <f t="shared" si="1"/>
      </c>
      <c r="I5" s="61" t="s">
        <v>17</v>
      </c>
      <c r="J5" s="67">
        <f t="shared" si="2"/>
      </c>
      <c r="K5" s="122">
        <f t="shared" si="3"/>
        <v>0</v>
      </c>
      <c r="L5" s="84"/>
      <c r="M5" s="61" t="s">
        <v>17</v>
      </c>
      <c r="N5" s="84"/>
      <c r="O5" s="84"/>
      <c r="P5" s="61" t="s">
        <v>17</v>
      </c>
      <c r="Q5" s="84"/>
      <c r="R5" s="79"/>
      <c r="S5" s="61" t="s">
        <v>17</v>
      </c>
      <c r="T5" s="79"/>
      <c r="U5" s="70"/>
      <c r="V5" s="70"/>
      <c r="W5" s="54"/>
      <c r="X5" s="54"/>
    </row>
    <row r="6" spans="1:24" ht="18" customHeight="1">
      <c r="A6" s="8">
        <f t="shared" si="0"/>
        <v>5</v>
      </c>
      <c r="B6" s="8" t="s">
        <v>18</v>
      </c>
      <c r="C6" s="81"/>
      <c r="D6" s="82"/>
      <c r="E6" s="64" t="str">
        <f>IF($H$2=$J$2,CONCATENATE("Winner Match #",$A$2),IF($H$2&gt;$J$2,$E$2,$G$2))</f>
        <v>Winner Match #1</v>
      </c>
      <c r="F6" s="64" t="s">
        <v>7</v>
      </c>
      <c r="G6" s="64" t="str">
        <f>IF($H$3=$J$3,CONCATENATE("Winner Match #",$A$3),IF($H$3&gt;$J$3,$E$3,$G$3))</f>
        <v>Winner Match #2</v>
      </c>
      <c r="H6" s="68">
        <f t="shared" si="1"/>
      </c>
      <c r="I6" s="64" t="s">
        <v>17</v>
      </c>
      <c r="J6" s="68">
        <f t="shared" si="2"/>
      </c>
      <c r="K6" s="121">
        <f t="shared" si="3"/>
        <v>0</v>
      </c>
      <c r="L6" s="83"/>
      <c r="M6" s="64" t="s">
        <v>17</v>
      </c>
      <c r="N6" s="83"/>
      <c r="O6" s="83"/>
      <c r="P6" s="64" t="s">
        <v>17</v>
      </c>
      <c r="Q6" s="83"/>
      <c r="R6" s="81"/>
      <c r="S6" s="64" t="s">
        <v>17</v>
      </c>
      <c r="T6" s="81"/>
      <c r="U6" s="71"/>
      <c r="V6" s="71"/>
      <c r="W6" s="54"/>
      <c r="X6" s="54"/>
    </row>
    <row r="7" spans="1:24" ht="18" customHeight="1" thickBot="1">
      <c r="A7" s="5">
        <f t="shared" si="0"/>
        <v>6</v>
      </c>
      <c r="B7" s="5" t="s">
        <v>18</v>
      </c>
      <c r="C7" s="79"/>
      <c r="D7" s="80"/>
      <c r="E7" s="61" t="str">
        <f>IF($H$4=$J$4,CONCATENATE("Winner Match #",$A$4),IF($H$4&gt;$J$4,$E$4,$G$4))</f>
        <v>Winner Match #3</v>
      </c>
      <c r="F7" s="61" t="s">
        <v>7</v>
      </c>
      <c r="G7" s="61" t="str">
        <f>IF($H$5=$J$5,CONCATENATE("Winner Match #",$A$5),IF($H$5&gt;$J$5,$E$5,$G$5))</f>
        <v>Winner Match #4</v>
      </c>
      <c r="H7" s="67">
        <f t="shared" si="1"/>
      </c>
      <c r="I7" s="61" t="s">
        <v>17</v>
      </c>
      <c r="J7" s="67">
        <f t="shared" si="2"/>
      </c>
      <c r="K7" s="122">
        <f t="shared" si="3"/>
        <v>0</v>
      </c>
      <c r="L7" s="84"/>
      <c r="M7" s="61" t="s">
        <v>17</v>
      </c>
      <c r="N7" s="84"/>
      <c r="O7" s="84"/>
      <c r="P7" s="61" t="s">
        <v>17</v>
      </c>
      <c r="Q7" s="84"/>
      <c r="R7" s="79"/>
      <c r="S7" s="61" t="s">
        <v>17</v>
      </c>
      <c r="T7" s="79"/>
      <c r="U7" s="70"/>
      <c r="V7" s="70"/>
      <c r="W7" s="54"/>
      <c r="X7" s="54"/>
    </row>
    <row r="8" spans="1:24" ht="18" customHeight="1">
      <c r="A8" s="8">
        <f t="shared" si="0"/>
        <v>7</v>
      </c>
      <c r="B8" s="109">
        <v>7</v>
      </c>
      <c r="C8" s="81"/>
      <c r="D8" s="82"/>
      <c r="E8" s="64" t="str">
        <f>IF($H$2=$J$2,CONCATENATE("Loser Match #",$A$2),IF($H$2&lt;$J$2,$E$2,$G$2))</f>
        <v>Loser Match #1</v>
      </c>
      <c r="F8" s="64" t="s">
        <v>7</v>
      </c>
      <c r="G8" s="64" t="str">
        <f>IF($H$3=$J$3,CONCATENATE("Loser Match #",$A$3),IF($H$3&lt;$J$3,$E$3,$G$3))</f>
        <v>Loser Match #2</v>
      </c>
      <c r="H8" s="68">
        <f t="shared" si="1"/>
      </c>
      <c r="I8" s="64" t="s">
        <v>17</v>
      </c>
      <c r="J8" s="68">
        <f t="shared" si="2"/>
      </c>
      <c r="K8" s="121">
        <f t="shared" si="3"/>
        <v>0</v>
      </c>
      <c r="L8" s="83"/>
      <c r="M8" s="64" t="s">
        <v>17</v>
      </c>
      <c r="N8" s="83"/>
      <c r="O8" s="83"/>
      <c r="P8" s="64" t="s">
        <v>17</v>
      </c>
      <c r="Q8" s="83"/>
      <c r="R8" s="81"/>
      <c r="S8" s="64" t="s">
        <v>17</v>
      </c>
      <c r="T8" s="81"/>
      <c r="U8" s="71"/>
      <c r="V8" s="71"/>
      <c r="W8" s="54"/>
      <c r="X8" s="54"/>
    </row>
    <row r="9" spans="1:24" s="63" customFormat="1" ht="18" customHeight="1" thickBot="1">
      <c r="A9" s="5">
        <f t="shared" si="0"/>
        <v>8</v>
      </c>
      <c r="B9" s="110">
        <v>7</v>
      </c>
      <c r="C9" s="79"/>
      <c r="D9" s="80"/>
      <c r="E9" s="61" t="str">
        <f>IF($H$4=$J$4,CONCATENATE("Loser Match #",$A$4),IF($H$4&lt;$J$4,$E$4,$G$4))</f>
        <v>Loser Match #3</v>
      </c>
      <c r="F9" s="61" t="s">
        <v>7</v>
      </c>
      <c r="G9" s="61" t="str">
        <f>IF($H$5=$J$5,CONCATENATE("Loser Match #",$A$5),IF($H$5&lt;$J$5,$E$5,$G$5))</f>
        <v>Loser Match #4</v>
      </c>
      <c r="H9" s="67">
        <f t="shared" si="1"/>
      </c>
      <c r="I9" s="61" t="s">
        <v>17</v>
      </c>
      <c r="J9" s="67">
        <f t="shared" si="2"/>
      </c>
      <c r="K9" s="122">
        <f t="shared" si="3"/>
        <v>0</v>
      </c>
      <c r="L9" s="84"/>
      <c r="M9" s="61" t="s">
        <v>17</v>
      </c>
      <c r="N9" s="84"/>
      <c r="O9" s="84"/>
      <c r="P9" s="61" t="s">
        <v>17</v>
      </c>
      <c r="Q9" s="84"/>
      <c r="R9" s="79"/>
      <c r="S9" s="61" t="s">
        <v>17</v>
      </c>
      <c r="T9" s="79"/>
      <c r="U9" s="70"/>
      <c r="V9" s="70"/>
      <c r="W9" s="62"/>
      <c r="X9" s="62"/>
    </row>
    <row r="10" spans="1:24" s="63" customFormat="1" ht="18" customHeight="1">
      <c r="A10" s="8">
        <f t="shared" si="0"/>
        <v>9</v>
      </c>
      <c r="B10" s="8">
        <v>5</v>
      </c>
      <c r="C10" s="81"/>
      <c r="D10" s="82"/>
      <c r="E10" s="64" t="str">
        <f>IF($H$8=$J$8,CONCATENATE("Winner Match #",$A$8),IF($H$8&gt;$J$8,$E$8,$G$8))</f>
        <v>Winner Match #7</v>
      </c>
      <c r="F10" s="64" t="s">
        <v>7</v>
      </c>
      <c r="G10" s="64" t="str">
        <f>IF($H$7=$J$7,CONCATENATE("Loser Match #",$A$7),IF($H$7&lt;$J$7,$E$7,$G$7))</f>
        <v>Loser Match #6</v>
      </c>
      <c r="H10" s="68">
        <f t="shared" si="1"/>
      </c>
      <c r="I10" s="64" t="s">
        <v>17</v>
      </c>
      <c r="J10" s="68">
        <f t="shared" si="2"/>
      </c>
      <c r="K10" s="121">
        <f t="shared" si="3"/>
        <v>0</v>
      </c>
      <c r="L10" s="83"/>
      <c r="M10" s="64" t="s">
        <v>17</v>
      </c>
      <c r="N10" s="83"/>
      <c r="O10" s="83"/>
      <c r="P10" s="64" t="s">
        <v>17</v>
      </c>
      <c r="Q10" s="83"/>
      <c r="R10" s="81"/>
      <c r="S10" s="64" t="s">
        <v>17</v>
      </c>
      <c r="T10" s="81"/>
      <c r="U10" s="71"/>
      <c r="V10" s="71"/>
      <c r="W10" s="62"/>
      <c r="X10" s="62"/>
    </row>
    <row r="11" spans="1:24" s="63" customFormat="1" ht="18" customHeight="1" thickBot="1">
      <c r="A11" s="5">
        <f t="shared" si="0"/>
        <v>10</v>
      </c>
      <c r="B11" s="5">
        <v>5</v>
      </c>
      <c r="C11" s="79"/>
      <c r="D11" s="80"/>
      <c r="E11" s="61" t="str">
        <f>IF($H$9=$J$9,CONCATENATE("Winner Match #",$A$9),IF($H$9&gt;$J$9,$E$9,$G$9))</f>
        <v>Winner Match #8</v>
      </c>
      <c r="F11" s="61" t="s">
        <v>7</v>
      </c>
      <c r="G11" s="61" t="str">
        <f>IF($H$6=$J$6,CONCATENATE("Loser Match #",$A$6),IF($H$6&lt;$J$6,$E$6,$G$6))</f>
        <v>Loser Match #5</v>
      </c>
      <c r="H11" s="67">
        <f t="shared" si="1"/>
      </c>
      <c r="I11" s="61" t="s">
        <v>17</v>
      </c>
      <c r="J11" s="67">
        <f t="shared" si="2"/>
      </c>
      <c r="K11" s="122">
        <f t="shared" si="3"/>
        <v>0</v>
      </c>
      <c r="L11" s="84"/>
      <c r="M11" s="61" t="s">
        <v>17</v>
      </c>
      <c r="N11" s="84"/>
      <c r="O11" s="84"/>
      <c r="P11" s="61" t="s">
        <v>17</v>
      </c>
      <c r="Q11" s="84"/>
      <c r="R11" s="79"/>
      <c r="S11" s="61" t="s">
        <v>17</v>
      </c>
      <c r="T11" s="79"/>
      <c r="U11" s="70"/>
      <c r="V11" s="70"/>
      <c r="W11" s="62"/>
      <c r="X11" s="62"/>
    </row>
    <row r="12" spans="1:24" ht="18" customHeight="1" thickBot="1">
      <c r="A12" s="123">
        <f t="shared" si="0"/>
        <v>11</v>
      </c>
      <c r="B12" s="124" t="s">
        <v>39</v>
      </c>
      <c r="C12" s="125"/>
      <c r="D12" s="126"/>
      <c r="E12" s="127" t="str">
        <f>IF($H$8=$J$8,CONCATENATE("Loser Match #",$A$8),IF($H$8&lt;$J$8,$E$8,$G$8))</f>
        <v>Loser Match #7</v>
      </c>
      <c r="F12" s="127" t="s">
        <v>7</v>
      </c>
      <c r="G12" s="127" t="str">
        <f>IF($H$9=$J$9,CONCATENATE("Loser Match #",$A$9),IF($H$9&lt;$J$9,$E$9,$G$9))</f>
        <v>Loser Match #8</v>
      </c>
      <c r="H12" s="142">
        <f>IF(L12=N12,"",SUM(IF(L12&gt;N12,1,0),IF(O12&gt;Q12,1,0),IF(R12&lt;=T12,0,1)))</f>
      </c>
      <c r="I12" s="143" t="s">
        <v>17</v>
      </c>
      <c r="J12" s="142">
        <f>IF(L12=N12,"",SUM(IF(L12&lt;N12,1,0),IF(O12&lt;Q12,1,0),IF(R12&gt;=T12,0,1)))</f>
      </c>
      <c r="K12" s="128">
        <f>SUM(V12-U12)</f>
        <v>0</v>
      </c>
      <c r="L12" s="129"/>
      <c r="M12" s="127" t="s">
        <v>17</v>
      </c>
      <c r="N12" s="129"/>
      <c r="O12" s="129"/>
      <c r="P12" s="127" t="s">
        <v>17</v>
      </c>
      <c r="Q12" s="129"/>
      <c r="R12" s="125"/>
      <c r="S12" s="127" t="s">
        <v>17</v>
      </c>
      <c r="T12" s="125"/>
      <c r="U12" s="130"/>
      <c r="V12" s="130"/>
      <c r="W12" s="54"/>
      <c r="X12" s="54"/>
    </row>
    <row r="13" spans="1:24" s="63" customFormat="1" ht="18" customHeight="1">
      <c r="A13" s="131">
        <f t="shared" si="0"/>
        <v>12</v>
      </c>
      <c r="B13" s="131" t="s">
        <v>19</v>
      </c>
      <c r="C13" s="132"/>
      <c r="D13" s="133"/>
      <c r="E13" s="134" t="str">
        <f>IF($H$6=$J$6,CONCATENATE("Winner Match #",$A$6),IF($H$6&gt;$J$6,$E$6,$G$6))</f>
        <v>Winner Match #5</v>
      </c>
      <c r="F13" s="134" t="s">
        <v>7</v>
      </c>
      <c r="G13" s="134" t="str">
        <f>IF($H$10=$J$10,CONCATENATE("Winner Match #",$A$10),IF($H$10&gt;$J$10,$E$10,$G$10))</f>
        <v>Winner Match #9</v>
      </c>
      <c r="H13" s="68">
        <f t="shared" si="1"/>
      </c>
      <c r="I13" s="64" t="s">
        <v>17</v>
      </c>
      <c r="J13" s="68">
        <f t="shared" si="2"/>
      </c>
      <c r="K13" s="135">
        <f t="shared" si="3"/>
        <v>0</v>
      </c>
      <c r="L13" s="136"/>
      <c r="M13" s="134" t="s">
        <v>17</v>
      </c>
      <c r="N13" s="136"/>
      <c r="O13" s="136"/>
      <c r="P13" s="134" t="s">
        <v>17</v>
      </c>
      <c r="Q13" s="136"/>
      <c r="R13" s="132"/>
      <c r="S13" s="134" t="s">
        <v>17</v>
      </c>
      <c r="T13" s="132"/>
      <c r="U13" s="137"/>
      <c r="V13" s="137"/>
      <c r="W13" s="54"/>
      <c r="X13" s="62"/>
    </row>
    <row r="14" spans="1:24" ht="18" customHeight="1" thickBot="1">
      <c r="A14" s="5">
        <f t="shared" si="0"/>
        <v>13</v>
      </c>
      <c r="B14" s="5" t="s">
        <v>19</v>
      </c>
      <c r="C14" s="79"/>
      <c r="D14" s="80"/>
      <c r="E14" s="61" t="str">
        <f>IF($H$7=$J$7,CONCATENATE("Winner Match #",$A$7),IF($H$7&gt;$J$7,$E$7,$G$7))</f>
        <v>Winner Match #6</v>
      </c>
      <c r="F14" s="61" t="s">
        <v>7</v>
      </c>
      <c r="G14" s="61" t="str">
        <f>IF($H$11=$J$11,CONCATENATE("Winner Match #",$A$11),IF($H$11&gt;$J$11,$E$11,$G$11))</f>
        <v>Winner Match #10</v>
      </c>
      <c r="H14" s="67">
        <f t="shared" si="1"/>
      </c>
      <c r="I14" s="61" t="s">
        <v>17</v>
      </c>
      <c r="J14" s="67">
        <f t="shared" si="2"/>
      </c>
      <c r="K14" s="122">
        <f t="shared" si="3"/>
        <v>0</v>
      </c>
      <c r="L14" s="84"/>
      <c r="M14" s="61" t="s">
        <v>17</v>
      </c>
      <c r="N14" s="84"/>
      <c r="O14" s="84"/>
      <c r="P14" s="61" t="s">
        <v>17</v>
      </c>
      <c r="Q14" s="84"/>
      <c r="R14" s="79"/>
      <c r="S14" s="61" t="s">
        <v>17</v>
      </c>
      <c r="T14" s="79"/>
      <c r="U14" s="70"/>
      <c r="V14" s="70"/>
      <c r="W14" s="54"/>
      <c r="X14" s="54"/>
    </row>
    <row r="15" spans="1:24" s="63" customFormat="1" ht="18" customHeight="1">
      <c r="A15" s="131">
        <f t="shared" si="0"/>
        <v>14</v>
      </c>
      <c r="B15" s="85" t="s">
        <v>20</v>
      </c>
      <c r="C15" s="81"/>
      <c r="D15" s="82"/>
      <c r="E15" s="64" t="str">
        <f>IF($H$13=$J$13,CONCATENATE("Loser Match #",$A$13),IF($H$13&lt;$J$13,$E$13,$G$13))</f>
        <v>Loser Match #12</v>
      </c>
      <c r="F15" s="64" t="s">
        <v>7</v>
      </c>
      <c r="G15" s="64" t="str">
        <f>IF($H$14=$J$14,CONCATENATE("Loser Match #",$A$14),IF($H$14&lt;$J$14,$E$14,$G$14))</f>
        <v>Loser Match #13</v>
      </c>
      <c r="H15" s="68">
        <f t="shared" si="1"/>
      </c>
      <c r="I15" s="64" t="s">
        <v>17</v>
      </c>
      <c r="J15" s="68">
        <f>IF(L15=N15,"",SUM(IF(L15&lt;N15,1,0),IF(O15&lt;Q15,1,0),IF(R15&gt;=T15,0,1)))</f>
      </c>
      <c r="K15" s="121">
        <f>SUM(V15-U15)</f>
        <v>0</v>
      </c>
      <c r="L15" s="83"/>
      <c r="M15" s="64" t="s">
        <v>17</v>
      </c>
      <c r="N15" s="83"/>
      <c r="O15" s="83"/>
      <c r="P15" s="64" t="s">
        <v>17</v>
      </c>
      <c r="Q15" s="83"/>
      <c r="R15" s="81"/>
      <c r="S15" s="64" t="s">
        <v>17</v>
      </c>
      <c r="T15" s="81"/>
      <c r="U15" s="71"/>
      <c r="V15" s="71"/>
      <c r="W15" s="54"/>
      <c r="X15" s="62"/>
    </row>
    <row r="16" spans="1:24" ht="18" customHeight="1" thickBot="1">
      <c r="A16" s="8">
        <f t="shared" si="0"/>
        <v>15</v>
      </c>
      <c r="B16" s="4" t="s">
        <v>21</v>
      </c>
      <c r="C16" s="76"/>
      <c r="D16" s="77"/>
      <c r="E16" s="60" t="str">
        <f>IF($H$13=$J$13,CONCATENATE("Winner Match #",$A$13),IF($H$13&gt;$J$13,$E$13,$G$13))</f>
        <v>Winner Match #12</v>
      </c>
      <c r="F16" s="60" t="s">
        <v>7</v>
      </c>
      <c r="G16" s="60" t="str">
        <f>IF($H$14=$J$14,CONCATENATE("Winner Match #",$A$14),IF($H$14&gt;$J$14,$E$14,$G$14))</f>
        <v>Winner Match #13</v>
      </c>
      <c r="H16" s="67">
        <f t="shared" si="1"/>
      </c>
      <c r="I16" s="60" t="s">
        <v>17</v>
      </c>
      <c r="J16" s="67">
        <f t="shared" si="2"/>
      </c>
      <c r="K16" s="120">
        <f>SUM(V16-U16)</f>
        <v>0</v>
      </c>
      <c r="L16" s="78"/>
      <c r="M16" s="60" t="s">
        <v>17</v>
      </c>
      <c r="N16" s="78"/>
      <c r="O16" s="78"/>
      <c r="P16" s="60" t="s">
        <v>17</v>
      </c>
      <c r="Q16" s="78"/>
      <c r="R16" s="76"/>
      <c r="S16" s="60" t="s">
        <v>17</v>
      </c>
      <c r="T16" s="76"/>
      <c r="U16" s="69"/>
      <c r="V16" s="69"/>
      <c r="W16" s="54"/>
      <c r="X16" s="54"/>
    </row>
  </sheetData>
  <sheetProtection password="CCA4" sheet="1" objects="1" scenarios="1" formatCells="0" formatColumns="0" formatRows="0" selectLockedCells="1"/>
  <printOptions horizontalCentered="1"/>
  <pageMargins left="0.6" right="0.59" top="1.5748031496062993" bottom="0.3937007874015748" header="0.5118110236220472" footer="0.5118110236220472"/>
  <pageSetup fitToHeight="1" fitToWidth="1" horizontalDpi="300" verticalDpi="300" orientation="landscape" paperSize="9" scale="98" r:id="rId2"/>
  <headerFooter alignWithMargins="0">
    <oddHeader>&amp;C&amp;12Spielplan - Resultate DEplus 8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I21" sqref="I21"/>
    </sheetView>
  </sheetViews>
  <sheetFormatPr defaultColWidth="9.140625" defaultRowHeight="12.75"/>
  <cols>
    <col min="1" max="3" width="12.7109375" style="9" customWidth="1"/>
    <col min="4" max="4" width="10.28125" style="9" customWidth="1"/>
    <col min="5" max="7" width="12.7109375" style="9" customWidth="1"/>
    <col min="8" max="16384" width="9.140625" style="9" customWidth="1"/>
  </cols>
  <sheetData>
    <row r="1" spans="1:8" ht="9.75" customHeight="1">
      <c r="A1" s="86" t="str">
        <f>CONCATENATE(Resultate!$E$2," ")</f>
        <v>Seed #1 </v>
      </c>
      <c r="B1"/>
      <c r="C1" s="15"/>
      <c r="F1"/>
      <c r="G1"/>
      <c r="H1" s="10"/>
    </row>
    <row r="2" spans="1:8" ht="9.75" customHeight="1">
      <c r="A2" s="14"/>
      <c r="B2"/>
      <c r="C2" s="15"/>
      <c r="F2"/>
      <c r="G2"/>
      <c r="H2" s="10"/>
    </row>
    <row r="3" spans="1:8" ht="9.75" customHeight="1">
      <c r="A3" s="11"/>
      <c r="B3"/>
      <c r="C3" s="15"/>
      <c r="D3"/>
      <c r="F3"/>
      <c r="H3" s="10"/>
    </row>
    <row r="4" spans="1:8" ht="9.75" customHeight="1">
      <c r="A4" s="12" t="str">
        <f>CONCATENATE("",Resultate!$A$2,"")</f>
        <v>1</v>
      </c>
      <c r="B4" s="89" t="str">
        <f>CONCATENATE(Resultate!$E$6," ")</f>
        <v>Winner Match #1 </v>
      </c>
      <c r="C4"/>
      <c r="D4"/>
      <c r="E4"/>
      <c r="F4"/>
      <c r="H4" s="10"/>
    </row>
    <row r="5" spans="1:8" ht="9.75" customHeight="1">
      <c r="A5" s="13" t="str">
        <f>CONCATENATE("(",Resultate!$H$2," : ",Resultate!$J$2,")")</f>
        <v>( : )</v>
      </c>
      <c r="B5" s="14"/>
      <c r="C5"/>
      <c r="D5"/>
      <c r="E5"/>
      <c r="F5"/>
      <c r="G5"/>
      <c r="H5" s="10"/>
    </row>
    <row r="6" spans="1:8" ht="9.75" customHeight="1">
      <c r="A6" s="17"/>
      <c r="B6" s="17"/>
      <c r="C6"/>
      <c r="D6"/>
      <c r="E6"/>
      <c r="F6" s="88" t="str">
        <f>CONCATENATE(Resultate!$G$10," ")</f>
        <v>Loser Match #6 </v>
      </c>
      <c r="H6" s="10"/>
    </row>
    <row r="7" spans="1:8" ht="9.75" customHeight="1">
      <c r="A7" s="91" t="str">
        <f>CONCATENATE(Resultate!$G$2," ")</f>
        <v>Seed #8 </v>
      </c>
      <c r="B7" s="17"/>
      <c r="C7" s="15"/>
      <c r="D7" s="16" t="s">
        <v>22</v>
      </c>
      <c r="F7" s="20"/>
      <c r="G7"/>
      <c r="H7" s="10"/>
    </row>
    <row r="8" spans="1:8" ht="9.75" customHeight="1">
      <c r="A8" s="24"/>
      <c r="B8" s="11"/>
      <c r="C8" s="15"/>
      <c r="D8" s="19"/>
      <c r="F8" s="92"/>
      <c r="G8"/>
      <c r="H8" s="10"/>
    </row>
    <row r="9" spans="1:8" ht="9.75" customHeight="1">
      <c r="A9" s="15"/>
      <c r="B9" s="94"/>
      <c r="C9" s="15"/>
      <c r="D9"/>
      <c r="F9" s="21"/>
      <c r="G9"/>
      <c r="H9" s="10"/>
    </row>
    <row r="10" spans="1:8" ht="9.75" customHeight="1">
      <c r="A10" s="15"/>
      <c r="B10" s="12" t="str">
        <f>CONCATENATE("",Resultate!$A$6,"")</f>
        <v>5</v>
      </c>
      <c r="C10" s="89" t="str">
        <f>CONCATENATE(Resultate!$E$13," ")</f>
        <v>Winner Match #5 </v>
      </c>
      <c r="D10" s="22" t="str">
        <f>CONCATENATE("",Resultate!$A$13,"")</f>
        <v>12</v>
      </c>
      <c r="E10" s="15" t="str">
        <f>CONCATENATE(Resultate!$G$13," ")</f>
        <v>Winner Match #9 </v>
      </c>
      <c r="F10" s="23" t="str">
        <f>CONCATENATE("",Resultate!$A$10,"")</f>
        <v>9</v>
      </c>
      <c r="G10" s="90" t="str">
        <f>CONCATENATE(Resultate!$E$8," ")</f>
        <v>Loser Match #1 </v>
      </c>
      <c r="H10" s="10"/>
    </row>
    <row r="11" spans="1:8" ht="9.75" customHeight="1">
      <c r="A11" s="15"/>
      <c r="B11" s="13" t="str">
        <f>CONCATENATE("(",Resultate!$H$6," : ",Resultate!$J$6,")")</f>
        <v>( : )</v>
      </c>
      <c r="C11" s="24"/>
      <c r="D11" s="96" t="str">
        <f>CONCATENATE("(",Resultate!$H$13," : ",Resultate!$J$13,")")</f>
        <v>( : )</v>
      </c>
      <c r="E11" s="28"/>
      <c r="F11" s="25" t="str">
        <f>CONCATENATE("(",Resultate!$J$10," : ",Resultate!$H$10,")")</f>
        <v>( : )</v>
      </c>
      <c r="G11" s="27"/>
      <c r="H11" s="10"/>
    </row>
    <row r="12" spans="1:8" ht="9.75" customHeight="1">
      <c r="A12" s="15"/>
      <c r="B12" s="17"/>
      <c r="C12" s="15"/>
      <c r="D12"/>
      <c r="F12" s="26"/>
      <c r="G12" s="26"/>
      <c r="H12" s="10"/>
    </row>
    <row r="13" spans="1:8" ht="9.75" customHeight="1">
      <c r="A13" s="89" t="str">
        <f>CONCATENATE(Resultate!$E$3," ")</f>
        <v>Seed #5 </v>
      </c>
      <c r="B13" s="17"/>
      <c r="C13" s="15"/>
      <c r="F13" s="26"/>
      <c r="G13" s="21"/>
      <c r="H13" s="10"/>
    </row>
    <row r="14" spans="1:8" ht="9.75" customHeight="1">
      <c r="A14" s="14"/>
      <c r="B14" s="17"/>
      <c r="C14" s="15"/>
      <c r="F14" s="97" t="str">
        <f>CONCATENATE(Resultate!$E$10," ")</f>
        <v>Winner Match #7 </v>
      </c>
      <c r="G14" s="23" t="str">
        <f>CONCATENATE("",Resultate!$A$8,"")</f>
        <v>7</v>
      </c>
      <c r="H14" s="10"/>
    </row>
    <row r="15" spans="1:8" ht="9.75" customHeight="1">
      <c r="A15" s="17"/>
      <c r="B15" s="17"/>
      <c r="C15" s="15"/>
      <c r="F15" s="28"/>
      <c r="G15" s="25" t="str">
        <f>CONCATENATE("(",Resultate!$H$8," : ",Resultate!$J$8,")")</f>
        <v>( : )</v>
      </c>
      <c r="H15" s="10"/>
    </row>
    <row r="16" spans="1:8" ht="9.75" customHeight="1">
      <c r="A16" s="12" t="str">
        <f>CONCATENATE("",Resultate!$A$3,"")</f>
        <v>2</v>
      </c>
      <c r="B16" s="98" t="str">
        <f>CONCATENATE(Resultate!$G$6," ")</f>
        <v>Winner Match #2 </v>
      </c>
      <c r="C16" s="15"/>
      <c r="G16" s="26"/>
      <c r="H16" s="10"/>
    </row>
    <row r="17" spans="1:8" ht="9.75" customHeight="1">
      <c r="A17" s="13" t="str">
        <f>CONCATENATE("(",Resultate!$H$3," : ",Resultate!$J$3,")")</f>
        <v>( : )</v>
      </c>
      <c r="B17" s="24"/>
      <c r="C17" s="15"/>
      <c r="G17" s="26"/>
      <c r="H17" s="10"/>
    </row>
    <row r="18" spans="1:8" ht="9.75" customHeight="1">
      <c r="A18" s="17"/>
      <c r="B18"/>
      <c r="C18" s="99" t="str">
        <f>CONCATENATE(Resultate!$E$16," ")</f>
        <v>Winner Match #12 </v>
      </c>
      <c r="D18" s="100"/>
      <c r="E18" s="99" t="str">
        <f>CONCATENATE(Resultate!$E$15," ")</f>
        <v>Loser Match #12 </v>
      </c>
      <c r="G18" s="101" t="str">
        <f>CONCATENATE(Resultate!$G$8," ")</f>
        <v>Loser Match #2 </v>
      </c>
      <c r="H18" s="10"/>
    </row>
    <row r="19" spans="1:8" ht="9.75" customHeight="1">
      <c r="A19" s="98" t="str">
        <f>CONCATENATE(Resultate!$G$3," ")</f>
        <v>Seed #4 </v>
      </c>
      <c r="B19" s="15"/>
      <c r="C19" s="27"/>
      <c r="D19" s="29"/>
      <c r="E19" s="30"/>
      <c r="G19" s="141"/>
      <c r="H19" s="10"/>
    </row>
    <row r="20" spans="1:8" ht="9.75" customHeight="1">
      <c r="A20" s="24"/>
      <c r="B20" s="15"/>
      <c r="C20" s="34" t="s">
        <v>23</v>
      </c>
      <c r="D20" s="29"/>
      <c r="E20" s="35" t="s">
        <v>24</v>
      </c>
      <c r="G20"/>
      <c r="H20" s="10"/>
    </row>
    <row r="21" spans="1:8" ht="9.75" customHeight="1">
      <c r="A21"/>
      <c r="B21" s="15"/>
      <c r="C21" s="34"/>
      <c r="E21" s="31"/>
      <c r="H21" s="10"/>
    </row>
    <row r="22" spans="1:8" ht="9.75" customHeight="1">
      <c r="A22" s="15"/>
      <c r="B22"/>
      <c r="C22" s="32" t="str">
        <f>CONCATENATE("",Resultate!$A$16,"")</f>
        <v>15</v>
      </c>
      <c r="D22" s="29"/>
      <c r="E22" s="12" t="str">
        <f>CONCATENATE("",Resultate!$A$15,"")</f>
        <v>14</v>
      </c>
      <c r="F22"/>
      <c r="G22" s="93" t="str">
        <f>CONCATENATE(Resultate!$E$12," ")</f>
        <v>Loser Match #7 </v>
      </c>
      <c r="H22" s="10"/>
    </row>
    <row r="23" spans="1:8" ht="9.75" customHeight="1">
      <c r="A23"/>
      <c r="B23" s="15"/>
      <c r="C23" s="33"/>
      <c r="E23" s="11"/>
      <c r="F23" s="10"/>
      <c r="G23" s="107"/>
      <c r="H23" s="10"/>
    </row>
    <row r="24" spans="1:8" ht="9.75" customHeight="1">
      <c r="A24"/>
      <c r="B24" s="15"/>
      <c r="C24" s="33" t="str">
        <f>CONCATENATE("(",Resultate!$H$16," : ",Resultate!$J$16,")")</f>
        <v>( : )</v>
      </c>
      <c r="E24" s="35" t="str">
        <f>CONCATENATE("(",Resultate!$H$15," : ",Resultate!$J$15,")")</f>
        <v>( : )</v>
      </c>
      <c r="F24"/>
      <c r="G24" s="34" t="s">
        <v>40</v>
      </c>
      <c r="H24" s="10"/>
    </row>
    <row r="25" spans="1:7" ht="9.75" customHeight="1">
      <c r="A25" s="37" t="str">
        <f>CONCATENATE(Resultate!$E$4," ")</f>
        <v>Seed #3 </v>
      </c>
      <c r="B25"/>
      <c r="C25" s="33"/>
      <c r="E25" s="36"/>
      <c r="G25" s="32" t="str">
        <f>CONCATENATE("",Resultate!$A$12,"")</f>
        <v>11</v>
      </c>
    </row>
    <row r="26" spans="1:7" ht="9.75" customHeight="1">
      <c r="A26" s="14"/>
      <c r="B26"/>
      <c r="C26" s="102" t="str">
        <f>CONCATENATE(Resultate!$G$16," ")</f>
        <v>Winner Match #13 </v>
      </c>
      <c r="E26" s="103" t="str">
        <f>CONCATENATE(Resultate!$G$15," ")</f>
        <v>Loser Match #13 </v>
      </c>
      <c r="G26" s="108" t="str">
        <f>CONCATENATE("(",Resultate!$H$12," : ",Resultate!$J$12,")")</f>
        <v>( : )</v>
      </c>
    </row>
    <row r="27" spans="1:7" ht="9.75" customHeight="1">
      <c r="A27" s="17"/>
      <c r="B27"/>
      <c r="C27" s="18"/>
      <c r="E27" s="29"/>
      <c r="F27"/>
      <c r="G27" s="95" t="str">
        <f>CONCATENATE(Resultate!$G$12," ")</f>
        <v>Loser Match #8 </v>
      </c>
    </row>
    <row r="28" spans="1:6" ht="9.75" customHeight="1">
      <c r="A28" s="12" t="str">
        <f>CONCATENATE("",Resultate!$A$4,"")</f>
        <v>3</v>
      </c>
      <c r="B28" s="37" t="str">
        <f>CONCATENATE(Resultate!$E$7," ")</f>
        <v>Winner Match #3 </v>
      </c>
      <c r="C28"/>
      <c r="E28"/>
      <c r="F28"/>
    </row>
    <row r="29" spans="1:5" ht="9.75" customHeight="1">
      <c r="A29" s="13" t="str">
        <f>CONCATENATE("(",Resultate!$H$4," : ",Resultate!$J$4,")")</f>
        <v>( : )</v>
      </c>
      <c r="B29" s="14"/>
      <c r="C29"/>
      <c r="E29"/>
    </row>
    <row r="30" spans="1:6" ht="9.75" customHeight="1">
      <c r="A30" s="17"/>
      <c r="B30" s="17"/>
      <c r="C30" s="15"/>
      <c r="F30" s="88" t="str">
        <f>CONCATENATE(Resultate!$G$11," ")</f>
        <v>Loser Match #5 </v>
      </c>
    </row>
    <row r="31" spans="1:6" ht="9.75" customHeight="1">
      <c r="A31" s="87" t="str">
        <f>CONCATENATE(Resultate!$G$4," ")</f>
        <v>Seed #6 </v>
      </c>
      <c r="B31" s="17"/>
      <c r="C31" s="15"/>
      <c r="F31" s="20"/>
    </row>
    <row r="32" spans="1:6" ht="9.75" customHeight="1">
      <c r="A32" s="24"/>
      <c r="B32" s="11"/>
      <c r="C32" s="15"/>
      <c r="F32" s="92"/>
    </row>
    <row r="33" spans="1:7" ht="9.75" customHeight="1">
      <c r="A33"/>
      <c r="B33" s="104"/>
      <c r="C33" s="15"/>
      <c r="D33" s="38"/>
      <c r="F33" s="26"/>
      <c r="G33"/>
    </row>
    <row r="34" spans="1:7" ht="9.75" customHeight="1">
      <c r="A34"/>
      <c r="B34" s="12" t="str">
        <f>CONCATENATE("",Resultate!$A$7,"")</f>
        <v>6</v>
      </c>
      <c r="C34" s="105" t="str">
        <f>CONCATENATE(Resultate!$E$14," ")</f>
        <v>Winner Match #6 </v>
      </c>
      <c r="D34" s="106" t="str">
        <f>CONCATENATE("",Resultate!$A$14,"")</f>
        <v>13</v>
      </c>
      <c r="E34" s="15" t="str">
        <f>CONCATENATE(Resultate!$G$14," ")</f>
        <v>Winner Match #10 </v>
      </c>
      <c r="F34" s="23" t="str">
        <f>CONCATENATE("",Resultate!$A$11,"")</f>
        <v>10</v>
      </c>
      <c r="G34"/>
    </row>
    <row r="35" spans="1:7" ht="9.75" customHeight="1">
      <c r="A35" s="15"/>
      <c r="B35" s="13" t="str">
        <f>CONCATENATE("(",Resultate!$H$7," : ",Resultate!$J$7,")")</f>
        <v>( : )</v>
      </c>
      <c r="C35" s="24"/>
      <c r="D35" s="39" t="str">
        <f>CONCATENATE("(",Resultate!$H$14," : ",Resultate!$J$14,")")</f>
        <v>( : )</v>
      </c>
      <c r="E35" s="28"/>
      <c r="F35" s="25" t="str">
        <f>CONCATENATE("(",Resultate!$J$11," : ",Resultate!$H$11,")")</f>
        <v>( : )</v>
      </c>
      <c r="G35" s="93" t="str">
        <f>CONCATENATE(Resultate!$E$9," ")</f>
        <v>Loser Match #3 </v>
      </c>
    </row>
    <row r="36" spans="1:7" ht="9.75" customHeight="1">
      <c r="A36" s="15"/>
      <c r="B36" s="17"/>
      <c r="C36" s="15"/>
      <c r="D36" s="10"/>
      <c r="F36" s="26"/>
      <c r="G36" s="26"/>
    </row>
    <row r="37" spans="1:7" ht="9.75" customHeight="1">
      <c r="A37" s="37" t="str">
        <f>CONCATENATE(Resultate!$E$5," ")</f>
        <v>Seed #7 </v>
      </c>
      <c r="B37" s="17"/>
      <c r="C37" s="15"/>
      <c r="D37" s="16"/>
      <c r="F37" s="26"/>
      <c r="G37" s="26"/>
    </row>
    <row r="38" spans="1:7" ht="9.75" customHeight="1">
      <c r="A38" s="14"/>
      <c r="B38" s="17"/>
      <c r="C38"/>
      <c r="D38"/>
      <c r="E38"/>
      <c r="F38" s="97" t="str">
        <f>CONCATENATE(Resultate!$E$11," ")</f>
        <v>Winner Match #8 </v>
      </c>
      <c r="G38" s="23" t="str">
        <f>CONCATENATE("",Resultate!$A$9,"")</f>
        <v>8</v>
      </c>
    </row>
    <row r="39" spans="1:7" ht="9.75" customHeight="1">
      <c r="A39" s="17"/>
      <c r="B39" s="17"/>
      <c r="C39"/>
      <c r="D39"/>
      <c r="E39" s="90"/>
      <c r="F39" s="28"/>
      <c r="G39" s="25" t="str">
        <f>CONCATENATE("(",Resultate!$H$9," : ",Resultate!$J$9,")")</f>
        <v>( : )</v>
      </c>
    </row>
    <row r="40" spans="1:7" ht="9.75" customHeight="1">
      <c r="A40" s="12" t="str">
        <f>CONCATENATE("",Resultate!$A$5,"")</f>
        <v>4</v>
      </c>
      <c r="B40" s="87" t="str">
        <f>CONCATENATE(Resultate!$G$7," ")</f>
        <v>Winner Match #4 </v>
      </c>
      <c r="C40"/>
      <c r="D40"/>
      <c r="E40" s="29"/>
      <c r="F40"/>
      <c r="G40" s="26"/>
    </row>
    <row r="41" spans="1:7" ht="9.75" customHeight="1">
      <c r="A41" s="13" t="str">
        <f>CONCATENATE("(",Resultate!$H$5," : ",Resultate!$J$5,")")</f>
        <v>( : )</v>
      </c>
      <c r="B41" s="24"/>
      <c r="C41"/>
      <c r="D41"/>
      <c r="E41" s="138"/>
      <c r="F41"/>
      <c r="G41" s="26"/>
    </row>
    <row r="42" spans="1:7" ht="9.75" customHeight="1">
      <c r="A42" s="17"/>
      <c r="B42"/>
      <c r="C42"/>
      <c r="D42"/>
      <c r="E42" s="139"/>
      <c r="F42"/>
      <c r="G42" s="101" t="str">
        <f>CONCATENATE(Resultate!$G$9," ")</f>
        <v>Loser Match #4 </v>
      </c>
    </row>
    <row r="43" spans="1:7" ht="9.75" customHeight="1">
      <c r="A43" s="87" t="str">
        <f>CONCATENATE(Resultate!$G$5," ")</f>
        <v>Seed #2 </v>
      </c>
      <c r="B43" s="15"/>
      <c r="C43" s="15"/>
      <c r="D43"/>
      <c r="E43" s="140"/>
      <c r="G43" s="141"/>
    </row>
    <row r="44" spans="1:7" ht="9.75" customHeight="1">
      <c r="A44" s="24"/>
      <c r="B44" s="15"/>
      <c r="C44" s="15"/>
      <c r="D44"/>
      <c r="E44" s="90"/>
      <c r="G44"/>
    </row>
    <row r="45" spans="1:7" ht="9.75" customHeight="1">
      <c r="A45"/>
      <c r="B45" s="15"/>
      <c r="C45" s="15"/>
      <c r="G45"/>
    </row>
    <row r="46" spans="1:7" ht="12.75">
      <c r="A46"/>
      <c r="B46"/>
      <c r="C46" s="15"/>
      <c r="G46"/>
    </row>
  </sheetData>
  <sheetProtection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horizontalDpi="300" verticalDpi="300" orientation="landscape" paperSize="9" scale="120" r:id="rId3"/>
  <headerFooter alignWithMargins="0">
    <oddHeader>&amp;C&amp;16Tableau DEplus 8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H5" sqref="H5"/>
    </sheetView>
  </sheetViews>
  <sheetFormatPr defaultColWidth="8.7109375" defaultRowHeight="12.75"/>
  <cols>
    <col min="1" max="1" width="3.00390625" style="3" customWidth="1"/>
    <col min="2" max="2" width="19.57421875" style="0" customWidth="1"/>
    <col min="3" max="3" width="32.00390625" style="0" customWidth="1"/>
    <col min="4" max="4" width="21.00390625" style="0" customWidth="1"/>
  </cols>
  <sheetData>
    <row r="1" spans="1:5" ht="39" customHeight="1">
      <c r="A1" s="43" t="s">
        <v>36</v>
      </c>
      <c r="B1" s="40" t="s">
        <v>25</v>
      </c>
      <c r="C1" s="40" t="s">
        <v>35</v>
      </c>
      <c r="D1" s="41" t="s">
        <v>30</v>
      </c>
      <c r="E1" s="6"/>
    </row>
    <row r="2" spans="1:5" ht="15.75" customHeight="1">
      <c r="A2" s="72">
        <v>1</v>
      </c>
      <c r="B2" s="1" t="str">
        <f>IF(Resultate!$H$16=Resultate!$J$16,"1. Rang",IF(Resultate!$H$16&gt;Resultate!$J$16,Resultate!$E$16,Resultate!$G$16))</f>
        <v>1. Rang</v>
      </c>
      <c r="C2" s="1" t="str">
        <f>IF(B2="1. Rang","mal schauen",VLOOKUP(B2,Anmeldung!$L$2:$M$9,2,FALSE))</f>
        <v>mal schauen</v>
      </c>
      <c r="D2" s="42" t="str">
        <f>IF(B2="1. Rang","zu Hause",VLOOKUP(B2,Anmeldung!$I$2:$J$9,2,FALSE))</f>
        <v>zu Hause</v>
      </c>
      <c r="E2" s="6"/>
    </row>
    <row r="3" spans="1:5" ht="15.75" customHeight="1">
      <c r="A3" s="72">
        <f>SUM(A2,1)</f>
        <v>2</v>
      </c>
      <c r="B3" s="1" t="str">
        <f>IF(Resultate!$H$16=Resultate!$J$16,"2. Rang",IF(Resultate!$H$16&lt;Resultate!$J$16,Resultate!$E$16,Resultate!$G$16))</f>
        <v>2. Rang</v>
      </c>
      <c r="C3" s="1" t="str">
        <f>IF(B3="2. Rang","mal schauen",VLOOKUP(B3,Anmeldung!$L$2:$M$9,2,FALSE))</f>
        <v>mal schauen</v>
      </c>
      <c r="D3" s="42" t="str">
        <f>IF(B3="2. Rang","zu Hause",VLOOKUP(B3,Anmeldung!$I$2:$J$9,2,FALSE))</f>
        <v>zu Hause</v>
      </c>
      <c r="E3" s="6"/>
    </row>
    <row r="4" spans="1:5" ht="15.75" customHeight="1">
      <c r="A4" s="72">
        <f>SUM(A3,1)</f>
        <v>3</v>
      </c>
      <c r="B4" s="1" t="str">
        <f>IF(Resultate!$H$15=Resultate!$J$15,"3. Rang",IF(Resultate!$H$15&gt;Resultate!$J$15,Resultate!$E$15,Resultate!$G$15))</f>
        <v>3. Rang</v>
      </c>
      <c r="C4" s="1" t="str">
        <f>IF(B4="3. Rang","mal schauen",VLOOKUP(B4,Anmeldung!$L$2:$M$9,2,FALSE))</f>
        <v>mal schauen</v>
      </c>
      <c r="D4" s="42" t="str">
        <f>IF(B4="3. Rang","zu Hause",VLOOKUP(B4,Anmeldung!$I$2:$J$9,2,FALSE))</f>
        <v>zu Hause</v>
      </c>
      <c r="E4" s="6"/>
    </row>
    <row r="5" spans="1:5" ht="15.75" customHeight="1">
      <c r="A5" s="72">
        <f>SUM(A4,1)</f>
        <v>4</v>
      </c>
      <c r="B5" s="1" t="str">
        <f>IF(Resultate!$H$15=Resultate!$J$15,"4. Rang",IF(Resultate!$H$15&lt;Resultate!$J$15,Resultate!$E$15,Resultate!$G$15))</f>
        <v>4. Rang</v>
      </c>
      <c r="C5" s="1" t="str">
        <f>IF(B5="4. Rang","mal schauen",VLOOKUP(B5,Anmeldung!$L$2:$M$9,2,FALSE))</f>
        <v>mal schauen</v>
      </c>
      <c r="D5" s="42" t="str">
        <f>IF(B5="4. Rang","zu Hause",VLOOKUP(B5,Anmeldung!$I$2:$J$9,2,FALSE))</f>
        <v>zu Hause</v>
      </c>
      <c r="E5" s="6"/>
    </row>
    <row r="6" spans="1:5" ht="15.75" customHeight="1">
      <c r="A6" s="72">
        <f>SUM(A5,1)</f>
        <v>5</v>
      </c>
      <c r="B6" s="1" t="str">
        <f>IF(Resultate!$H$9=Resultate!$J$9,"5. Rang",IF(Resultate!$H$11&lt;Resultate!$J$11,Resultate!$E$11,Resultate!$G$11))</f>
        <v>5. Rang</v>
      </c>
      <c r="C6" s="1" t="str">
        <f>IF(B6="5. Rang","mal schauen",VLOOKUP(B6,Anmeldung!$L$2:$M$9,2,FALSE))</f>
        <v>mal schauen</v>
      </c>
      <c r="D6" s="42" t="str">
        <f>IF(B6="5. Rang","zu Hause",VLOOKUP(B6,Anmeldung!$I$2:$J$9,2,FALSE))</f>
        <v>zu Hause</v>
      </c>
      <c r="E6" s="6"/>
    </row>
    <row r="7" spans="1:5" ht="15.75" customHeight="1">
      <c r="A7" s="72">
        <v>5</v>
      </c>
      <c r="B7" s="1" t="str">
        <f>IF(Resultate!$H$10=Resultate!$J$10,"5. Rang",IF(Resultate!$H$10&lt;Resultate!$J$10,Resultate!$E$10,Resultate!$G$10))</f>
        <v>5. Rang</v>
      </c>
      <c r="C7" s="1" t="str">
        <f>IF(B7="5. Rang","mal schauen",VLOOKUP(B7,Anmeldung!$L$2:$M$9,2,FALSE))</f>
        <v>mal schauen</v>
      </c>
      <c r="D7" s="42" t="str">
        <f>IF(B7="5. Rang","zu Hause",VLOOKUP(B7,Anmeldung!$I$2:$J$9,2,FALSE))</f>
        <v>zu Hause</v>
      </c>
      <c r="E7" s="6"/>
    </row>
    <row r="8" spans="1:5" ht="15.75" customHeight="1">
      <c r="A8" s="72">
        <v>7</v>
      </c>
      <c r="B8" s="1" t="str">
        <f>IF(Resultate!$H$12=Resultate!$J$12,"7. Rang",IF(Resultate!$H$12&gt;Resultate!$J$12,Resultate!$E$12,Resultate!$G$12))</f>
        <v>7. Rang</v>
      </c>
      <c r="C8" s="1" t="str">
        <f>IF(B8="7. Rang","mal schauen",VLOOKUP(B8,Anmeldung!$L$2:$M$9,2,FALSE))</f>
        <v>mal schauen</v>
      </c>
      <c r="D8" s="42" t="str">
        <f>IF(B8="7. Rang","zu Hause",VLOOKUP(B8,Anmeldung!$I$2:$J$9,2,FALSE))</f>
        <v>zu Hause</v>
      </c>
      <c r="E8" s="6"/>
    </row>
    <row r="9" spans="1:5" ht="15.75" customHeight="1">
      <c r="A9" s="72">
        <v>8</v>
      </c>
      <c r="B9" s="1" t="str">
        <f>IF(Resultate!$H$12=Resultate!$J$12,"8. Rang",IF(Resultate!$H$12&lt;Resultate!$J$12,Resultate!$E$12,Resultate!$G$12))</f>
        <v>8. Rang</v>
      </c>
      <c r="C9" s="1" t="str">
        <f>IF(B9="8. Rang","mal schauen",VLOOKUP(B9,Anmeldung!$L$2:$M$9,2,FALSE))</f>
        <v>mal schauen</v>
      </c>
      <c r="D9" s="42" t="str">
        <f>IF(B9="8. Rang","zu Hause",VLOOKUP(B9,Anmeldung!$I$2:$J$9,2,FALSE))</f>
        <v>zu Hause</v>
      </c>
      <c r="E9" s="6"/>
    </row>
    <row r="10" spans="1:5" ht="12.75">
      <c r="A10" s="7"/>
      <c r="B10" s="6"/>
      <c r="C10" s="6"/>
      <c r="D10" s="6"/>
      <c r="E10" s="6"/>
    </row>
    <row r="11" spans="1:5" ht="12.75">
      <c r="A11" s="73" t="s">
        <v>38</v>
      </c>
      <c r="B11" s="6"/>
      <c r="C11" s="6"/>
      <c r="D11" s="6"/>
      <c r="E11" s="6"/>
    </row>
    <row r="12" spans="1:5" ht="12.75">
      <c r="A12" s="7"/>
      <c r="B12" s="6"/>
      <c r="C12" s="6"/>
      <c r="D12" s="6"/>
      <c r="E12" s="6"/>
    </row>
  </sheetData>
  <sheetProtection password="CCA4" sheet="1" formatCells="0" formatColumns="0" formatRows="0" selectLockedCells="1"/>
  <printOptions gridLines="1" horizontalCentered="1"/>
  <pageMargins left="0.7480314960629921" right="0.7480314960629921" top="1.45" bottom="0.984251968503937" header="0.5118110236220472" footer="0.5118110236220472"/>
  <pageSetup horizontalDpi="300" verticalDpi="300" orientation="landscape" paperSize="9" scale="140" r:id="rId1"/>
  <headerFooter alignWithMargins="0">
    <oddHeader>&amp;L&amp;8&amp;F&amp;C&amp;"Arial,Fett"&amp;12Schlussrangliste DEplus 8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Tina Schläppi</cp:lastModifiedBy>
  <cp:lastPrinted>2020-07-28T15:02:50Z</cp:lastPrinted>
  <dcterms:created xsi:type="dcterms:W3CDTF">2005-06-20T09:17:43Z</dcterms:created>
  <dcterms:modified xsi:type="dcterms:W3CDTF">2020-07-28T15:04:15Z</dcterms:modified>
  <cp:category/>
  <cp:version/>
  <cp:contentType/>
  <cp:contentStatus/>
</cp:coreProperties>
</file>