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0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'Anmeldung'!$A$1:$M$25</definedName>
    <definedName name="_xlnm.Print_Area" localSheetId="3">'Rangliste'!$A$1:$D$25</definedName>
    <definedName name="_xlnm.Print_Area" localSheetId="1">'Resultate'!$A$1:$K$47</definedName>
    <definedName name="_xlnm.Print_Area" localSheetId="2">'Tableau'!$A$1:$J$48</definedName>
    <definedName name="_xlnm.Print_Titles" localSheetId="1">'Resultate'!$1:$1</definedName>
    <definedName name="fillPlayers" localSheetId="0">'Anmeldung'!$B$2</definedName>
    <definedName name="fillPlayers_1" localSheetId="0">'Anmeldung'!$B$2</definedName>
    <definedName name="fillPlayers_10" localSheetId="0">'Anmeldung'!$B$2:$M$9</definedName>
    <definedName name="fillPlayers_11" localSheetId="0">'Anmeldung'!$B$2</definedName>
    <definedName name="fillPlayers_2" localSheetId="0">'Anmeldung'!$B$2</definedName>
    <definedName name="fillPlayers_3" localSheetId="0">'Anmeldung'!$B$2</definedName>
    <definedName name="fillPlayers_4" localSheetId="0">'Anmeldung'!$B$2</definedName>
    <definedName name="fillPlayers_5" localSheetId="0">'Anmeldung'!$B$2:$J$31</definedName>
    <definedName name="fillPlayers_6" localSheetId="0">'Anmeldung'!$B$2:$J$26</definedName>
    <definedName name="fillPlayers_7" localSheetId="0">'Anmeldung'!$B$2:$K$9</definedName>
    <definedName name="fillPlayers_8" localSheetId="0">'Anmeldung'!$B$2:$M$9</definedName>
    <definedName name="fillPlayers_9" localSheetId="0">'Anmeldung'!$B$2:$M$9</definedName>
  </definedNames>
  <calcPr fullCalcOnLoad="1"/>
</workbook>
</file>

<file path=xl/sharedStrings.xml><?xml version="1.0" encoding="utf-8"?>
<sst xmlns="http://schemas.openxmlformats.org/spreadsheetml/2006/main" count="296" uniqueCount="44">
  <si>
    <t>Seed</t>
  </si>
  <si>
    <t>Team
Ranking</t>
  </si>
  <si>
    <t>Teamname
Player 1/Player 2</t>
  </si>
  <si>
    <t>Match
Number</t>
  </si>
  <si>
    <t>Round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</si>
  <si>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</si>
  <si>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</si>
  <si>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</si>
  <si>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</si>
  <si>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</si>
  <si>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</si>
  <si>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</si>
  <si>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</si>
  <si>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</si>
  <si>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Start time</t>
  </si>
  <si>
    <t>End time</t>
  </si>
  <si>
    <t>I</t>
  </si>
  <si>
    <t>&lt;-&gt;</t>
  </si>
  <si>
    <t>II</t>
  </si>
  <si>
    <t>SF</t>
  </si>
  <si>
    <t>3/4</t>
  </si>
  <si>
    <t>F</t>
  </si>
  <si>
    <t>Semi finals</t>
  </si>
  <si>
    <t>Final</t>
  </si>
  <si>
    <t>3./4. Rank</t>
  </si>
  <si>
    <t>Team</t>
  </si>
  <si>
    <t>Player1</t>
  </si>
  <si>
    <t>Player2</t>
  </si>
  <si>
    <t>Vorname</t>
  </si>
  <si>
    <t>Turnier- gebühr</t>
  </si>
  <si>
    <t>Wohnort</t>
  </si>
  <si>
    <t>Eingabe nötig</t>
  </si>
  <si>
    <t>Eingabe erwünscht</t>
  </si>
  <si>
    <t>Team Name
Player 1/Player 2</t>
  </si>
  <si>
    <t>Player 1/Player 2</t>
  </si>
  <si>
    <t>Player 1 / Player 2</t>
  </si>
  <si>
    <t>Rang</t>
  </si>
  <si>
    <t>Startzeit</t>
  </si>
  <si>
    <t>Zur einfacheren Bedienung wird die Aufhebung des Blattschutzes nicht empfohlen (rvz)</t>
  </si>
  <si>
    <t>III</t>
  </si>
  <si>
    <t>IV</t>
  </si>
  <si>
    <t>Semi Finals</t>
  </si>
  <si>
    <t>BC</t>
  </si>
  <si>
    <t>Shirt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</si>
</sst>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&quot;L.&quot;;\-#,##0&quot;L.&quot;"/>
    <numFmt numFmtId="187" formatCode="#,##0&quot;L.&quot;;[Red]\-#,##0&quot;L.&quot;"/>
    <numFmt numFmtId="188" formatCode="#,##0.00&quot;L.&quot;;\-#,##0.00&quot;L.&quot;"/>
    <numFmt numFmtId="189" formatCode="#,##0.00&quot;L.&quot;;[Red]\-#,##0.00&quot;L.&quot;"/>
    <numFmt numFmtId="190" formatCode="_-* #,##0&quot;L.&quot;_-;\-* #,##0&quot;L.&quot;_-;_-* &quot;-&quot;&quot;L.&quot;_-;_-@_-"/>
    <numFmt numFmtId="191" formatCode="_-* #,##0_L_._-;\-* #,##0_L_._-;_-* &quot;-&quot;_L_._-;_-@_-"/>
    <numFmt numFmtId="192" formatCode="_-* #,##0.00&quot;L.&quot;_-;\-* #,##0.00&quot;L.&quot;_-;_-* &quot;-&quot;??&quot;L.&quot;_-;_-@_-"/>
    <numFmt numFmtId="193" formatCode="_-* #,##0.00_L_._-;\-* #,##0.00_L_._-;_-* &quot;-&quot;??_L_._-;_-@_-"/>
    <numFmt numFmtId="194" formatCode="General_)"/>
    <numFmt numFmtId="195" formatCode="dd\-mmm_)"/>
    <numFmt numFmtId="196" formatCode="0.00_)"/>
    <numFmt numFmtId="197" formatCode="&quot;Fr.&quot;\ #,##0.0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h:mm"/>
    <numFmt numFmtId="203" formatCode="0.0"/>
    <numFmt numFmtId="204" formatCode="hh:mm:ss;@"/>
  </numFmts>
  <fonts count="1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 Narrow"/>
      <family val="0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" fillId="0" borderId="9" xfId="0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02" fontId="0" fillId="3" borderId="1" xfId="0" applyNumberFormat="1" applyFill="1" applyBorder="1" applyAlignment="1" applyProtection="1">
      <alignment horizontal="center" vertical="center"/>
      <protection locked="0"/>
    </xf>
    <xf numFmtId="202" fontId="0" fillId="3" borderId="2" xfId="0" applyNumberFormat="1" applyFill="1" applyBorder="1" applyAlignment="1" applyProtection="1">
      <alignment horizontal="center" vertical="center"/>
      <protection locked="0"/>
    </xf>
    <xf numFmtId="202" fontId="0" fillId="3" borderId="3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textRotation="90" wrapText="1"/>
      <protection/>
    </xf>
    <xf numFmtId="0" fontId="1" fillId="0" borderId="21" xfId="0" applyFont="1" applyBorder="1" applyAlignment="1" applyProtection="1">
      <alignment horizontal="center" vertical="center" textRotation="90" wrapText="1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>
      <alignment horizontal="center" vertical="center"/>
    </xf>
    <xf numFmtId="202" fontId="2" fillId="0" borderId="7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20" fontId="2" fillId="3" borderId="2" xfId="0" applyNumberFormat="1" applyFont="1" applyFill="1" applyBorder="1" applyAlignment="1" applyProtection="1">
      <alignment horizontal="center" vertical="center"/>
      <protection locked="0"/>
    </xf>
    <xf numFmtId="202" fontId="2" fillId="0" borderId="8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20" fontId="2" fillId="3" borderId="3" xfId="0" applyNumberFormat="1" applyFont="1" applyFill="1" applyBorder="1" applyAlignment="1" applyProtection="1">
      <alignment horizontal="center" vertical="center"/>
      <protection locked="0"/>
    </xf>
    <xf numFmtId="202" fontId="2" fillId="0" borderId="24" xfId="0" applyNumberFormat="1" applyFont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Continuous" vertical="center"/>
      <protection/>
    </xf>
    <xf numFmtId="202" fontId="0" fillId="3" borderId="7" xfId="0" applyNumberFormat="1" applyFill="1" applyBorder="1" applyAlignment="1" applyProtection="1">
      <alignment horizontal="center" vertical="center"/>
      <protection locked="0"/>
    </xf>
    <xf numFmtId="202" fontId="0" fillId="3" borderId="8" xfId="0" applyNumberFormat="1" applyFill="1" applyBorder="1" applyAlignment="1" applyProtection="1">
      <alignment horizontal="center" vertical="center"/>
      <protection locked="0"/>
    </xf>
    <xf numFmtId="202" fontId="0" fillId="3" borderId="24" xfId="0" applyNumberFormat="1" applyFill="1" applyBorder="1" applyAlignment="1" applyProtection="1">
      <alignment horizontal="center" vertical="center"/>
      <protection locked="0"/>
    </xf>
    <xf numFmtId="37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right" vertical="center"/>
    </xf>
    <xf numFmtId="37" fontId="7" fillId="4" borderId="4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7" fontId="3" fillId="0" borderId="29" xfId="0" applyNumberFormat="1" applyFont="1" applyBorder="1" applyAlignment="1">
      <alignment horizontal="right" vertical="center"/>
    </xf>
    <xf numFmtId="37" fontId="5" fillId="0" borderId="4" xfId="0" applyNumberFormat="1" applyFont="1" applyBorder="1" applyAlignment="1">
      <alignment horizontal="right" vertical="center"/>
    </xf>
    <xf numFmtId="37" fontId="5" fillId="0" borderId="25" xfId="0" applyNumberFormat="1" applyFont="1" applyBorder="1" applyAlignment="1">
      <alignment horizontal="right" vertical="center"/>
    </xf>
    <xf numFmtId="37" fontId="7" fillId="4" borderId="5" xfId="0" applyNumberFormat="1" applyFont="1" applyFill="1" applyBorder="1" applyAlignment="1">
      <alignment horizontal="center" vertical="center"/>
    </xf>
    <xf numFmtId="37" fontId="5" fillId="0" borderId="2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7" fontId="5" fillId="0" borderId="33" xfId="0" applyNumberFormat="1" applyFont="1" applyBorder="1" applyAlignment="1">
      <alignment horizontal="righ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horizontal="left" vertical="center"/>
    </xf>
    <xf numFmtId="37" fontId="5" fillId="0" borderId="27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37" fontId="5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7" fontId="5" fillId="0" borderId="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37" fontId="7" fillId="4" borderId="0" xfId="0" applyNumberFormat="1" applyFont="1" applyFill="1" applyBorder="1" applyAlignment="1">
      <alignment horizontal="center" vertical="center"/>
    </xf>
    <xf numFmtId="37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0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37" fontId="7" fillId="4" borderId="31" xfId="0" applyNumberFormat="1" applyFont="1" applyFill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7" fontId="5" fillId="0" borderId="27" xfId="0" applyNumberFormat="1" applyFont="1" applyBorder="1" applyAlignment="1">
      <alignment horizontal="left" vertical="center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276225</xdr:colOff>
      <xdr:row>16</xdr:row>
      <xdr:rowOff>66675</xdr:rowOff>
    </xdr:from>
    <xdr:to>
      <xdr:col>5</xdr:col>
      <xdr:colOff>276225</xdr:colOff>
      <xdr:row>22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81475" y="1895475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295275</xdr:colOff>
      <xdr:row>39</xdr:row>
      <xdr:rowOff>9525</xdr:rowOff>
    </xdr:from>
    <xdr:to>
      <xdr:col>5</xdr:col>
      <xdr:colOff>295275</xdr:colOff>
      <xdr:row>45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4200525" y="4467225"/>
          <a:ext cx="0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31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00390625" style="35" customWidth="1"/>
    <col min="2" max="2" width="13.8515625" style="36" customWidth="1"/>
    <col min="3" max="3" width="11.28125" style="36" customWidth="1"/>
    <col min="4" max="4" width="7.140625" style="37" customWidth="1"/>
    <col min="5" max="5" width="3.28125" style="37" customWidth="1"/>
    <col min="6" max="6" width="16.8515625" style="36" customWidth="1"/>
    <col min="7" max="7" width="12.140625" style="36" customWidth="1"/>
    <col min="8" max="8" width="7.8515625" style="37" customWidth="1"/>
    <col min="9" max="9" width="3.28125" style="37" customWidth="1"/>
    <col min="10" max="10" width="4.421875" style="37" customWidth="1"/>
    <col min="11" max="11" width="23.57421875" style="37" bestFit="1" customWidth="1"/>
    <col min="12" max="12" width="18.57421875" style="35" customWidth="1"/>
    <col min="13" max="13" width="4.28125" style="35" customWidth="1"/>
    <col min="14" max="15" width="14.57421875" style="37" hidden="1" customWidth="1"/>
    <col min="16" max="16384" width="8.7109375" style="37" customWidth="1"/>
  </cols>
  <sheetData>
    <row r="1" spans="1:15" s="28" customFormat="1" ht="43.5" customHeight="1" thickBot="1" thickTop="1">
      <c r="A1" s="22" t="s">
        <v>0</v>
      </c>
      <c r="B1" s="42" t="s">
        <v>26</v>
      </c>
      <c r="C1" s="42" t="s">
        <v>28</v>
      </c>
      <c r="D1" s="43" t="s">
        <v>42</v>
      </c>
      <c r="E1" s="23" t="s">
        <v>43</v>
      </c>
      <c r="F1" s="42" t="s">
        <v>27</v>
      </c>
      <c r="G1" s="42" t="s">
        <v>28</v>
      </c>
      <c r="H1" s="43" t="s">
        <v>42</v>
      </c>
      <c r="I1" s="23" t="s">
        <v>43</v>
      </c>
      <c r="J1" s="23" t="s">
        <v>29</v>
      </c>
      <c r="K1" s="24" t="s">
        <v>2</v>
      </c>
      <c r="L1" s="43" t="s">
        <v>30</v>
      </c>
      <c r="M1" s="25" t="s">
        <v>1</v>
      </c>
      <c r="N1" s="26" t="s">
        <v>33</v>
      </c>
      <c r="O1" s="27" t="s">
        <v>34</v>
      </c>
    </row>
    <row r="2" spans="1:15" s="32" customFormat="1" ht="13.5" customHeight="1" thickTop="1">
      <c r="A2" s="29">
        <v>1</v>
      </c>
      <c r="B2" s="14"/>
      <c r="C2" s="17"/>
      <c r="D2" s="143"/>
      <c r="E2" s="143"/>
      <c r="F2" s="14"/>
      <c r="G2" s="17"/>
      <c r="H2" s="143"/>
      <c r="I2" s="143"/>
      <c r="J2" s="143"/>
      <c r="K2" s="30" t="str">
        <f>CONCATENATE($B$2," / ",$F$2)</f>
        <v> / </v>
      </c>
      <c r="L2" s="17"/>
      <c r="M2" s="16"/>
      <c r="N2" s="30" t="str">
        <f>CONCATENATE($B$2," / ",$F$2)</f>
        <v> / </v>
      </c>
      <c r="O2" s="31" t="str">
        <f>CONCATENATE($C$2," ",$B$2," / ",$G$2," ",$F$2)</f>
        <v>  /  </v>
      </c>
    </row>
    <row r="3" spans="1:15" s="32" customFormat="1" ht="13.5" customHeight="1">
      <c r="A3" s="33">
        <v>2</v>
      </c>
      <c r="B3" s="15"/>
      <c r="C3" s="18"/>
      <c r="D3" s="144"/>
      <c r="E3" s="144"/>
      <c r="F3" s="15"/>
      <c r="G3" s="18"/>
      <c r="H3" s="144"/>
      <c r="I3" s="144"/>
      <c r="J3" s="144"/>
      <c r="K3" s="34" t="str">
        <f>CONCATENATE($B$3," / ",$F$3)</f>
        <v> / </v>
      </c>
      <c r="L3" s="18"/>
      <c r="M3" s="16"/>
      <c r="N3" s="34" t="str">
        <f>CONCATENATE($B$3," / ",$F$3)</f>
        <v> / </v>
      </c>
      <c r="O3" s="31" t="str">
        <f>CONCATENATE($C$3," ",$B$3," / ",$G$3," ",$F$3)</f>
        <v>  /  </v>
      </c>
    </row>
    <row r="4" spans="1:15" s="32" customFormat="1" ht="13.5" customHeight="1">
      <c r="A4" s="33">
        <v>3</v>
      </c>
      <c r="B4" s="15"/>
      <c r="C4" s="18"/>
      <c r="D4" s="144"/>
      <c r="E4" s="144"/>
      <c r="F4" s="15"/>
      <c r="G4" s="18"/>
      <c r="H4" s="144"/>
      <c r="I4" s="144"/>
      <c r="J4" s="144"/>
      <c r="K4" s="34" t="str">
        <f>CONCATENATE($B$4," / ",$F$4)</f>
        <v> / </v>
      </c>
      <c r="L4" s="18"/>
      <c r="M4" s="16"/>
      <c r="N4" s="34" t="str">
        <f>CONCATENATE($B$4," / ",$F$4)</f>
        <v> / </v>
      </c>
      <c r="O4" s="31" t="str">
        <f>CONCATENATE($C$4," ",$B$4," / ",$G$4," ",$F$4)</f>
        <v>  /  </v>
      </c>
    </row>
    <row r="5" spans="1:15" s="32" customFormat="1" ht="13.5" customHeight="1">
      <c r="A5" s="33">
        <v>4</v>
      </c>
      <c r="B5" s="15"/>
      <c r="C5" s="18"/>
      <c r="D5" s="144"/>
      <c r="E5" s="144"/>
      <c r="F5" s="15"/>
      <c r="G5" s="18"/>
      <c r="H5" s="144"/>
      <c r="I5" s="144"/>
      <c r="J5" s="144"/>
      <c r="K5" s="34" t="str">
        <f>CONCATENATE($B$5," / ",$F$5)</f>
        <v> / </v>
      </c>
      <c r="L5" s="18"/>
      <c r="M5" s="16"/>
      <c r="N5" s="34" t="str">
        <f>CONCATENATE($B$5," / ",$F$5)</f>
        <v> / </v>
      </c>
      <c r="O5" s="31" t="str">
        <f>CONCATENATE($C$5," ",$B$5," / ",$G$5," ",$F$5)</f>
        <v>  /  </v>
      </c>
    </row>
    <row r="6" spans="1:15" s="32" customFormat="1" ht="13.5" customHeight="1">
      <c r="A6" s="33">
        <v>5</v>
      </c>
      <c r="B6" s="15"/>
      <c r="C6" s="18"/>
      <c r="D6" s="144"/>
      <c r="E6" s="144"/>
      <c r="F6" s="15"/>
      <c r="G6" s="18"/>
      <c r="H6" s="144"/>
      <c r="I6" s="144"/>
      <c r="J6" s="144"/>
      <c r="K6" s="34" t="str">
        <f>CONCATENATE($B$6," / ",$F$6)</f>
        <v> / </v>
      </c>
      <c r="L6" s="18"/>
      <c r="M6" s="16"/>
      <c r="N6" s="34" t="str">
        <f>CONCATENATE($B$6," / ",$F$6)</f>
        <v> / </v>
      </c>
      <c r="O6" s="31" t="str">
        <f>CONCATENATE($C$6," ",$B$6," / ",$G$6," ",$F$6)</f>
        <v>  /  </v>
      </c>
    </row>
    <row r="7" spans="1:15" s="32" customFormat="1" ht="13.5" customHeight="1">
      <c r="A7" s="33">
        <v>6</v>
      </c>
      <c r="B7" s="15"/>
      <c r="C7" s="18"/>
      <c r="D7" s="144"/>
      <c r="E7" s="144"/>
      <c r="F7" s="15"/>
      <c r="G7" s="18"/>
      <c r="H7" s="144"/>
      <c r="I7" s="144"/>
      <c r="J7" s="144"/>
      <c r="K7" s="34" t="str">
        <f>CONCATENATE($B$7," / ",$F$7)</f>
        <v> / </v>
      </c>
      <c r="L7" s="18"/>
      <c r="M7" s="16"/>
      <c r="N7" s="34" t="str">
        <f>CONCATENATE($B$7," / ",$F$7)</f>
        <v> / </v>
      </c>
      <c r="O7" s="31" t="str">
        <f>CONCATENATE($C$7," ",$B$7," / ",$G$7," ",$F$7)</f>
        <v>  /  </v>
      </c>
    </row>
    <row r="8" spans="1:15" s="32" customFormat="1" ht="13.5" customHeight="1">
      <c r="A8" s="33">
        <v>7</v>
      </c>
      <c r="B8" s="15"/>
      <c r="C8" s="18"/>
      <c r="D8" s="144"/>
      <c r="E8" s="144"/>
      <c r="F8" s="15"/>
      <c r="G8" s="18"/>
      <c r="H8" s="144"/>
      <c r="I8" s="144"/>
      <c r="J8" s="144"/>
      <c r="K8" s="34" t="str">
        <f>CONCATENATE($B$8," / ",$F$8)</f>
        <v> / </v>
      </c>
      <c r="L8" s="18"/>
      <c r="M8" s="16"/>
      <c r="N8" s="34" t="str">
        <f>CONCATENATE($B$8," / ",$F$8)</f>
        <v> / </v>
      </c>
      <c r="O8" s="31" t="str">
        <f>CONCATENATE($C$8," ",$B$8," / ",$G$8," ",$F$8)</f>
        <v>  /  </v>
      </c>
    </row>
    <row r="9" spans="1:15" s="32" customFormat="1" ht="13.5" customHeight="1">
      <c r="A9" s="33">
        <v>8</v>
      </c>
      <c r="B9" s="15"/>
      <c r="C9" s="18"/>
      <c r="D9" s="144"/>
      <c r="E9" s="144"/>
      <c r="F9" s="15"/>
      <c r="G9" s="18"/>
      <c r="H9" s="144"/>
      <c r="I9" s="144"/>
      <c r="J9" s="144"/>
      <c r="K9" s="34" t="str">
        <f>CONCATENATE($B$9," / ",$F$9)</f>
        <v> / </v>
      </c>
      <c r="L9" s="18"/>
      <c r="M9" s="16"/>
      <c r="N9" s="34" t="str">
        <f>CONCATENATE($B$9," / ",$F$9)</f>
        <v> / </v>
      </c>
      <c r="O9" s="31" t="str">
        <f>CONCATENATE($C$9," ",$B$9," / ",$G$9," ",$F$9)</f>
        <v>  /  </v>
      </c>
    </row>
    <row r="10" spans="1:15" s="32" customFormat="1" ht="13.5" customHeight="1">
      <c r="A10" s="60">
        <v>9</v>
      </c>
      <c r="B10" s="61"/>
      <c r="C10" s="62"/>
      <c r="D10" s="145"/>
      <c r="E10" s="145"/>
      <c r="F10" s="61"/>
      <c r="G10" s="62"/>
      <c r="H10" s="145"/>
      <c r="I10" s="145"/>
      <c r="J10" s="145"/>
      <c r="K10" s="34" t="str">
        <f>CONCATENATE($B$10," / ",$F$10)</f>
        <v> / </v>
      </c>
      <c r="L10" s="62"/>
      <c r="M10" s="16"/>
      <c r="N10" s="34" t="str">
        <f>CONCATENATE($B$10," / ",$F$10)</f>
        <v> / </v>
      </c>
      <c r="O10" s="31" t="str">
        <f>CONCATENATE($C$10," ",$B$10," / ",$G$10," ",$F$10)</f>
        <v>  /  </v>
      </c>
    </row>
    <row r="11" spans="1:15" s="32" customFormat="1" ht="13.5" customHeight="1">
      <c r="A11" s="33">
        <v>10</v>
      </c>
      <c r="B11" s="15"/>
      <c r="C11" s="18"/>
      <c r="D11" s="144"/>
      <c r="E11" s="144"/>
      <c r="F11" s="15"/>
      <c r="G11" s="18"/>
      <c r="H11" s="144"/>
      <c r="I11" s="144"/>
      <c r="J11" s="144"/>
      <c r="K11" s="34" t="str">
        <f>CONCATENATE($B$11," / ",$F$11)</f>
        <v> / </v>
      </c>
      <c r="L11" s="18"/>
      <c r="M11" s="16"/>
      <c r="N11" s="34" t="str">
        <f>CONCATENATE($B$11," / ",$F$11)</f>
        <v> / </v>
      </c>
      <c r="O11" s="31" t="str">
        <f>CONCATENATE($C$11," ",$B$11," / ",$G$11," ",$F$11)</f>
        <v>  /  </v>
      </c>
    </row>
    <row r="12" spans="1:15" s="32" customFormat="1" ht="13.5" customHeight="1">
      <c r="A12" s="33">
        <v>11</v>
      </c>
      <c r="B12" s="15"/>
      <c r="C12" s="18"/>
      <c r="D12" s="144"/>
      <c r="E12" s="144"/>
      <c r="F12" s="15"/>
      <c r="G12" s="18"/>
      <c r="H12" s="144"/>
      <c r="I12" s="144"/>
      <c r="J12" s="144"/>
      <c r="K12" s="34" t="str">
        <f>CONCATENATE($B$12," / ",$F$12)</f>
        <v> / </v>
      </c>
      <c r="L12" s="18"/>
      <c r="M12" s="16"/>
      <c r="N12" s="34" t="str">
        <f>CONCATENATE($B$12," / ",$F$12)</f>
        <v> / </v>
      </c>
      <c r="O12" s="31" t="str">
        <f>CONCATENATE($C$12," ",$B$12," / ",$G$12," ",$F$12)</f>
        <v>  /  </v>
      </c>
    </row>
    <row r="13" spans="1:15" s="32" customFormat="1" ht="13.5" customHeight="1">
      <c r="A13" s="33">
        <v>12</v>
      </c>
      <c r="B13" s="15"/>
      <c r="C13" s="18"/>
      <c r="D13" s="144"/>
      <c r="E13" s="144"/>
      <c r="F13" s="15"/>
      <c r="G13" s="18"/>
      <c r="H13" s="144"/>
      <c r="I13" s="144"/>
      <c r="J13" s="144"/>
      <c r="K13" s="34" t="str">
        <f>CONCATENATE($B$13," / ",$F$13)</f>
        <v> / </v>
      </c>
      <c r="L13" s="18"/>
      <c r="M13" s="16"/>
      <c r="N13" s="34" t="str">
        <f>CONCATENATE($B$13," / ",$F$13)</f>
        <v> / </v>
      </c>
      <c r="O13" s="31" t="str">
        <f>CONCATENATE($C$13," ",$B$13," / ",$G$13," ",$F$13)</f>
        <v>  /  </v>
      </c>
    </row>
    <row r="14" spans="1:15" s="32" customFormat="1" ht="13.5" customHeight="1">
      <c r="A14" s="33">
        <v>13</v>
      </c>
      <c r="B14" s="15"/>
      <c r="C14" s="18"/>
      <c r="D14" s="144"/>
      <c r="E14" s="144"/>
      <c r="F14" s="15"/>
      <c r="G14" s="18"/>
      <c r="H14" s="144"/>
      <c r="I14" s="144"/>
      <c r="J14" s="144"/>
      <c r="K14" s="34" t="str">
        <f>CONCATENATE($B$14," / ",$F$14)</f>
        <v> / </v>
      </c>
      <c r="L14" s="18"/>
      <c r="M14" s="16"/>
      <c r="N14" s="34" t="str">
        <f>CONCATENATE($B$14," / ",$F$14)</f>
        <v> / </v>
      </c>
      <c r="O14" s="31" t="str">
        <f>CONCATENATE($C$14," ",$B$14," / ",$G$14," ",$F$14)</f>
        <v>  /  </v>
      </c>
    </row>
    <row r="15" spans="1:15" s="32" customFormat="1" ht="13.5" customHeight="1">
      <c r="A15" s="33">
        <v>14</v>
      </c>
      <c r="B15" s="15"/>
      <c r="C15" s="18"/>
      <c r="D15" s="144"/>
      <c r="E15" s="144"/>
      <c r="F15" s="15"/>
      <c r="G15" s="18"/>
      <c r="H15" s="144"/>
      <c r="I15" s="144"/>
      <c r="J15" s="144"/>
      <c r="K15" s="34" t="str">
        <f>CONCATENATE($B$15," / ",$F$15)</f>
        <v> / </v>
      </c>
      <c r="L15" s="18"/>
      <c r="M15" s="16"/>
      <c r="N15" s="34" t="str">
        <f>CONCATENATE($B$15," / ",$F$15)</f>
        <v> / </v>
      </c>
      <c r="O15" s="31" t="str">
        <f>CONCATENATE($C$15," ",$B$15," / ",$G$15," ",$F$15)</f>
        <v>  /  </v>
      </c>
    </row>
    <row r="16" spans="1:15" s="32" customFormat="1" ht="13.5" customHeight="1">
      <c r="A16" s="33">
        <v>15</v>
      </c>
      <c r="B16" s="15"/>
      <c r="C16" s="18"/>
      <c r="D16" s="144"/>
      <c r="E16" s="144"/>
      <c r="F16" s="15"/>
      <c r="G16" s="18"/>
      <c r="H16" s="144"/>
      <c r="I16" s="144"/>
      <c r="J16" s="144"/>
      <c r="K16" s="34" t="str">
        <f>CONCATENATE($B$16," / ",$F$16)</f>
        <v> / </v>
      </c>
      <c r="L16" s="18"/>
      <c r="M16" s="16"/>
      <c r="N16" s="34" t="str">
        <f>CONCATENATE($B$16," / ",$F$16)</f>
        <v> / </v>
      </c>
      <c r="O16" s="31" t="str">
        <f>CONCATENATE($C$16," ",$B$16," / ",$G$16," ",$F$16)</f>
        <v>  /  </v>
      </c>
    </row>
    <row r="17" spans="1:15" s="32" customFormat="1" ht="13.5" customHeight="1">
      <c r="A17" s="33">
        <v>16</v>
      </c>
      <c r="B17" s="15"/>
      <c r="C17" s="18"/>
      <c r="D17" s="144"/>
      <c r="E17" s="144"/>
      <c r="F17" s="15"/>
      <c r="G17" s="18"/>
      <c r="H17" s="144"/>
      <c r="I17" s="144"/>
      <c r="J17" s="144"/>
      <c r="K17" s="34" t="str">
        <f>CONCATENATE($B$17," / ",$F$17)</f>
        <v> / </v>
      </c>
      <c r="L17" s="18"/>
      <c r="M17" s="16"/>
      <c r="N17" s="34" t="str">
        <f>CONCATENATE($B$17," / ",$F$17)</f>
        <v> / </v>
      </c>
      <c r="O17" s="31" t="str">
        <f>CONCATENATE($C$17," ",$B$17," / ",$G$17," ",$F$17)</f>
        <v>  /  </v>
      </c>
    </row>
    <row r="18" spans="1:15" s="32" customFormat="1" ht="13.5" customHeight="1">
      <c r="A18" s="33">
        <v>17</v>
      </c>
      <c r="B18" s="61"/>
      <c r="C18" s="62"/>
      <c r="D18" s="145"/>
      <c r="E18" s="145"/>
      <c r="F18" s="61"/>
      <c r="G18" s="62"/>
      <c r="H18" s="145"/>
      <c r="I18" s="145"/>
      <c r="J18" s="145"/>
      <c r="K18" s="34" t="str">
        <f>CONCATENATE($B$18," / ",$F$18)</f>
        <v> / </v>
      </c>
      <c r="L18" s="62"/>
      <c r="M18" s="16"/>
      <c r="N18" s="34" t="str">
        <f>CONCATENATE($B$18," / ",$F$18)</f>
        <v> / </v>
      </c>
      <c r="O18" s="31" t="str">
        <f>CONCATENATE($C$18," ",$B$18," / ",$G$18," ",$F$18)</f>
        <v>  /  </v>
      </c>
    </row>
    <row r="19" spans="1:15" s="32" customFormat="1" ht="13.5" customHeight="1">
      <c r="A19" s="33">
        <v>18</v>
      </c>
      <c r="B19" s="15"/>
      <c r="C19" s="18"/>
      <c r="D19" s="144"/>
      <c r="E19" s="144"/>
      <c r="F19" s="15"/>
      <c r="G19" s="18"/>
      <c r="H19" s="144"/>
      <c r="I19" s="144"/>
      <c r="J19" s="144"/>
      <c r="K19" s="34" t="str">
        <f>CONCATENATE($B$19," / ",$F$19)</f>
        <v> / </v>
      </c>
      <c r="L19" s="18"/>
      <c r="M19" s="16"/>
      <c r="N19" s="34" t="str">
        <f>CONCATENATE($B$19," / ",$F$19)</f>
        <v> / </v>
      </c>
      <c r="O19" s="31" t="str">
        <f>CONCATENATE($C$19," ",$B$19," / ",$G$19," ",$F$19)</f>
        <v>  /  </v>
      </c>
    </row>
    <row r="20" spans="1:15" s="32" customFormat="1" ht="13.5" customHeight="1">
      <c r="A20" s="33">
        <v>19</v>
      </c>
      <c r="B20" s="15"/>
      <c r="C20" s="18"/>
      <c r="D20" s="144"/>
      <c r="E20" s="144"/>
      <c r="F20" s="15"/>
      <c r="G20" s="18"/>
      <c r="H20" s="144"/>
      <c r="I20" s="144"/>
      <c r="J20" s="144"/>
      <c r="K20" s="34" t="str">
        <f>CONCATENATE($B$20," / ",$F$20)</f>
        <v> / </v>
      </c>
      <c r="L20" s="18"/>
      <c r="M20" s="16"/>
      <c r="N20" s="34" t="str">
        <f>CONCATENATE($B$20," / ",$F$20)</f>
        <v> / </v>
      </c>
      <c r="O20" s="31" t="str">
        <f>CONCATENATE($C$20," ",$B$20," / ",$G$20," ",$F$20)</f>
        <v>  /  </v>
      </c>
    </row>
    <row r="21" spans="1:15" s="32" customFormat="1" ht="13.5" customHeight="1">
      <c r="A21" s="33">
        <v>20</v>
      </c>
      <c r="B21" s="15"/>
      <c r="C21" s="18"/>
      <c r="D21" s="144"/>
      <c r="E21" s="144"/>
      <c r="F21" s="15"/>
      <c r="G21" s="18"/>
      <c r="H21" s="144"/>
      <c r="I21" s="144"/>
      <c r="J21" s="144"/>
      <c r="K21" s="34" t="str">
        <f>CONCATENATE($B$21," / ",$F$21)</f>
        <v> / </v>
      </c>
      <c r="L21" s="18"/>
      <c r="M21" s="16"/>
      <c r="N21" s="34" t="str">
        <f>CONCATENATE($B$21," / ",$F$21)</f>
        <v> / </v>
      </c>
      <c r="O21" s="31" t="str">
        <f>CONCATENATE($C$21," ",$B$21," / ",$G$21," ",$F$21)</f>
        <v>  /  </v>
      </c>
    </row>
    <row r="22" spans="1:15" s="32" customFormat="1" ht="13.5" customHeight="1">
      <c r="A22" s="33">
        <v>21</v>
      </c>
      <c r="B22" s="15"/>
      <c r="C22" s="18"/>
      <c r="D22" s="144"/>
      <c r="E22" s="144"/>
      <c r="F22" s="15"/>
      <c r="G22" s="18"/>
      <c r="H22" s="144"/>
      <c r="I22" s="144"/>
      <c r="J22" s="144"/>
      <c r="K22" s="34" t="str">
        <f>CONCATENATE($B$22," / ",$F$22)</f>
        <v> / </v>
      </c>
      <c r="L22" s="18"/>
      <c r="M22" s="16"/>
      <c r="N22" s="34" t="str">
        <f>CONCATENATE($B$22," / ",$F$22)</f>
        <v> / </v>
      </c>
      <c r="O22" s="31" t="str">
        <f>CONCATENATE($C$22," ",$B$22," / ",$G$22," ",$F$22)</f>
        <v>  /  </v>
      </c>
    </row>
    <row r="23" spans="1:15" s="32" customFormat="1" ht="13.5" customHeight="1">
      <c r="A23" s="33">
        <v>22</v>
      </c>
      <c r="B23" s="15"/>
      <c r="C23" s="18"/>
      <c r="D23" s="144"/>
      <c r="E23" s="144"/>
      <c r="F23" s="15"/>
      <c r="G23" s="18"/>
      <c r="H23" s="144"/>
      <c r="I23" s="144"/>
      <c r="J23" s="144"/>
      <c r="K23" s="34" t="str">
        <f>CONCATENATE($B$23," / ",$F$23)</f>
        <v> / </v>
      </c>
      <c r="L23" s="18"/>
      <c r="M23" s="16"/>
      <c r="N23" s="34" t="str">
        <f>CONCATENATE($B$23," / ",$F$23)</f>
        <v> / </v>
      </c>
      <c r="O23" s="31" t="str">
        <f>CONCATENATE($C$23," ",$B$23," / ",$G$23," ",$F$23)</f>
        <v>  /  </v>
      </c>
    </row>
    <row r="24" spans="1:15" s="32" customFormat="1" ht="13.5" customHeight="1">
      <c r="A24" s="33">
        <v>23</v>
      </c>
      <c r="B24" s="15"/>
      <c r="C24" s="18"/>
      <c r="D24" s="144"/>
      <c r="E24" s="144"/>
      <c r="F24" s="15"/>
      <c r="G24" s="18"/>
      <c r="H24" s="144"/>
      <c r="I24" s="144"/>
      <c r="J24" s="144"/>
      <c r="K24" s="34" t="str">
        <f>CONCATENATE($B$24," / ",$F$24)</f>
        <v> / </v>
      </c>
      <c r="L24" s="18"/>
      <c r="M24" s="16"/>
      <c r="N24" s="34" t="str">
        <f>CONCATENATE($B$24," / ",$F$24)</f>
        <v> / </v>
      </c>
      <c r="O24" s="31" t="str">
        <f>CONCATENATE($C$24," ",$B$24," / ",$G$24," ",$F$24)</f>
        <v>  /  </v>
      </c>
    </row>
    <row r="25" spans="1:15" s="32" customFormat="1" ht="13.5" customHeight="1">
      <c r="A25" s="33">
        <v>24</v>
      </c>
      <c r="B25" s="15"/>
      <c r="C25" s="18"/>
      <c r="D25" s="144"/>
      <c r="E25" s="144"/>
      <c r="F25" s="15"/>
      <c r="G25" s="18"/>
      <c r="H25" s="144"/>
      <c r="I25" s="144"/>
      <c r="J25" s="144"/>
      <c r="K25" s="34" t="str">
        <f>CONCATENATE($B$25," / ",$F$25)</f>
        <v> / </v>
      </c>
      <c r="L25" s="18"/>
      <c r="M25" s="16"/>
      <c r="N25" s="34" t="str">
        <f>CONCATENATE($B$25," / ",$F$25)</f>
        <v> / </v>
      </c>
      <c r="O25" s="31" t="str">
        <f>CONCATENATE($C$25," ",$B$25," / ",$G$25," ",$F$25)</f>
        <v>  /  </v>
      </c>
    </row>
    <row r="27" spans="1:12" ht="12.75">
      <c r="A27" s="38" t="s">
        <v>31</v>
      </c>
      <c r="B27" s="39"/>
      <c r="D27" s="40" t="s">
        <v>32</v>
      </c>
      <c r="E27" s="40"/>
      <c r="F27" s="41"/>
      <c r="I27" s="146"/>
      <c r="L27" s="37"/>
    </row>
    <row r="28" ht="12.75">
      <c r="L28" s="37"/>
    </row>
    <row r="29" ht="12.75">
      <c r="L29" s="37"/>
    </row>
    <row r="30" ht="12.75">
      <c r="L30" s="37"/>
    </row>
    <row r="31" ht="12.75">
      <c r="L31" s="37"/>
    </row>
  </sheetData>
  <sheetProtection password="CCA4" sheet="1" objects="1" scenarios="1" formatCells="0" formatColumns="0" formatRows="0" selectLockedCells="1"/>
  <printOptions horizontalCentered="1"/>
  <pageMargins left="0.7480314960629921" right="0.7480314960629921" top="1.4960629921259843" bottom="0.3937007874015748" header="0.5118110236220472" footer="0.3937007874015748"/>
  <pageSetup fitToHeight="1" fitToWidth="1" horizontalDpi="300" verticalDpi="300" orientation="landscape" paperSize="9" r:id="rId2"/>
  <headerFooter alignWithMargins="0">
    <oddHeader>&amp;L&amp;F
&amp;D&amp;C&amp;16Setzliste DE 24 Teams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X47"/>
  <sheetViews>
    <sheetView zoomScale="75" zoomScaleNormal="75" workbookViewId="0" topLeftCell="A1">
      <selection activeCell="C2" sqref="C2"/>
    </sheetView>
  </sheetViews>
  <sheetFormatPr defaultColWidth="11.421875" defaultRowHeight="12.75"/>
  <cols>
    <col min="1" max="3" width="4.7109375" style="50" customWidth="1"/>
    <col min="4" max="4" width="7.140625" style="50" bestFit="1" customWidth="1"/>
    <col min="5" max="5" width="29.421875" style="50" customWidth="1"/>
    <col min="6" max="6" width="3.57421875" style="50" customWidth="1"/>
    <col min="7" max="7" width="29.421875" style="50" customWidth="1"/>
    <col min="8" max="10" width="3.8515625" style="50" customWidth="1"/>
    <col min="11" max="11" width="6.140625" style="50" customWidth="1"/>
    <col min="12" max="20" width="3.8515625" style="50" customWidth="1"/>
    <col min="21" max="16384" width="9.140625" style="44" customWidth="1"/>
  </cols>
  <sheetData>
    <row r="1" spans="1:22" ht="64.5" customHeight="1">
      <c r="A1" s="67" t="s">
        <v>3</v>
      </c>
      <c r="B1" s="68" t="s">
        <v>4</v>
      </c>
      <c r="C1" s="68" t="s">
        <v>5</v>
      </c>
      <c r="D1" s="68" t="s">
        <v>37</v>
      </c>
      <c r="E1" s="69" t="s">
        <v>6</v>
      </c>
      <c r="F1" s="69" t="s">
        <v>7</v>
      </c>
      <c r="G1" s="69" t="s">
        <v>8</v>
      </c>
      <c r="H1" s="70" t="s">
        <v>9</v>
      </c>
      <c r="I1" s="70"/>
      <c r="J1" s="70"/>
      <c r="K1" s="71" t="s">
        <v>10</v>
      </c>
      <c r="L1" s="89" t="s">
        <v>11</v>
      </c>
      <c r="M1" s="70"/>
      <c r="N1" s="70"/>
      <c r="O1" s="70" t="s">
        <v>12</v>
      </c>
      <c r="P1" s="70"/>
      <c r="Q1" s="70"/>
      <c r="R1" s="70" t="s">
        <v>13</v>
      </c>
      <c r="S1" s="70"/>
      <c r="T1" s="70"/>
      <c r="U1" s="68" t="s">
        <v>14</v>
      </c>
      <c r="V1" s="71" t="s">
        <v>15</v>
      </c>
    </row>
    <row r="2" spans="1:24" ht="18" customHeight="1">
      <c r="A2" s="72">
        <v>1</v>
      </c>
      <c r="B2" s="3" t="s">
        <v>16</v>
      </c>
      <c r="C2" s="63">
        <v>1</v>
      </c>
      <c r="D2" s="64">
        <v>0.375</v>
      </c>
      <c r="E2" s="45" t="str">
        <f>IF(Anmeldung!$K$17=" / ",CONCATENATE("Seed #",Anmeldung!$A$17),Anmeldung!$K$17)</f>
        <v>Seed #16</v>
      </c>
      <c r="F2" s="45" t="s">
        <v>7</v>
      </c>
      <c r="G2" s="45" t="str">
        <f>IF(Anmeldung!$K$18=" / ",CONCATENATE("Seed #",Anmeldung!$A$18),Anmeldung!$K$18)</f>
        <v>Seed #17</v>
      </c>
      <c r="H2" s="51">
        <f aca="true" t="shared" si="0" ref="H2:H15">IF(L2=N2,"",SUM(IF(L2&gt;N2,1,0),IF(O2&gt;Q2,1,0),IF(R2&lt;=T2,0,1)))</f>
      </c>
      <c r="I2" s="45" t="s">
        <v>17</v>
      </c>
      <c r="J2" s="51">
        <f aca="true" t="shared" si="1" ref="J2:J15">IF(L2=N2,"",SUM(IF(L2&lt;N2,1,0),IF(O2&lt;Q2,1,0),IF(R2&gt;=T2,0,1)))</f>
      </c>
      <c r="K2" s="73">
        <f aca="true" t="shared" si="2" ref="K2:K15">SUM(V2-U2)</f>
        <v>0</v>
      </c>
      <c r="L2" s="66"/>
      <c r="M2" s="45" t="s">
        <v>17</v>
      </c>
      <c r="N2" s="65"/>
      <c r="O2" s="65"/>
      <c r="P2" s="45" t="s">
        <v>17</v>
      </c>
      <c r="Q2" s="65"/>
      <c r="R2" s="63"/>
      <c r="S2" s="45" t="s">
        <v>17</v>
      </c>
      <c r="T2" s="63"/>
      <c r="U2" s="54"/>
      <c r="V2" s="90"/>
      <c r="W2" s="37"/>
      <c r="X2" s="37"/>
    </row>
    <row r="3" spans="1:24" ht="18" customHeight="1">
      <c r="A3" s="72">
        <v>2</v>
      </c>
      <c r="B3" s="3" t="s">
        <v>16</v>
      </c>
      <c r="C3" s="63"/>
      <c r="D3" s="64"/>
      <c r="E3" s="45" t="str">
        <f>IF(Anmeldung!$K$10=" / ",CONCATENATE("Seed #",Anmeldung!$A$10),Anmeldung!$K$10)</f>
        <v>Seed #9</v>
      </c>
      <c r="F3" s="45" t="s">
        <v>7</v>
      </c>
      <c r="G3" s="45" t="str">
        <f>IF(Anmeldung!$K$25=" / ",CONCATENATE("Seed #",Anmeldung!$A$25),Anmeldung!$K$25)</f>
        <v>Seed #24</v>
      </c>
      <c r="H3" s="51">
        <f t="shared" si="0"/>
      </c>
      <c r="I3" s="45" t="s">
        <v>17</v>
      </c>
      <c r="J3" s="51">
        <f t="shared" si="1"/>
      </c>
      <c r="K3" s="73">
        <f t="shared" si="2"/>
        <v>0</v>
      </c>
      <c r="L3" s="66"/>
      <c r="M3" s="45" t="s">
        <v>17</v>
      </c>
      <c r="N3" s="65"/>
      <c r="O3" s="65"/>
      <c r="P3" s="45" t="s">
        <v>17</v>
      </c>
      <c r="Q3" s="65"/>
      <c r="R3" s="63"/>
      <c r="S3" s="45" t="s">
        <v>17</v>
      </c>
      <c r="T3" s="63"/>
      <c r="U3" s="54"/>
      <c r="V3" s="90"/>
      <c r="W3" s="37"/>
      <c r="X3" s="37"/>
    </row>
    <row r="4" spans="1:24" ht="18" customHeight="1">
      <c r="A4" s="72">
        <v>3</v>
      </c>
      <c r="B4" s="3" t="s">
        <v>16</v>
      </c>
      <c r="C4" s="63"/>
      <c r="D4" s="64"/>
      <c r="E4" s="45" t="str">
        <f>IF(Anmeldung!$K$13=" / ",CONCATENATE("Seed #",Anmeldung!$A$13),Anmeldung!$K$13)</f>
        <v>Seed #12</v>
      </c>
      <c r="F4" s="45" t="s">
        <v>7</v>
      </c>
      <c r="G4" s="45" t="str">
        <f>IF(Anmeldung!$K$22=" / ",CONCATENATE("Seed #",Anmeldung!$A$22),Anmeldung!$K$22)</f>
        <v>Seed #21</v>
      </c>
      <c r="H4" s="51">
        <f t="shared" si="0"/>
      </c>
      <c r="I4" s="45" t="s">
        <v>17</v>
      </c>
      <c r="J4" s="51">
        <f t="shared" si="1"/>
      </c>
      <c r="K4" s="73">
        <f t="shared" si="2"/>
        <v>0</v>
      </c>
      <c r="L4" s="66"/>
      <c r="M4" s="45" t="s">
        <v>17</v>
      </c>
      <c r="N4" s="65"/>
      <c r="O4" s="65"/>
      <c r="P4" s="45" t="s">
        <v>17</v>
      </c>
      <c r="Q4" s="65"/>
      <c r="R4" s="63"/>
      <c r="S4" s="45" t="s">
        <v>17</v>
      </c>
      <c r="T4" s="63"/>
      <c r="U4" s="54"/>
      <c r="V4" s="90"/>
      <c r="W4" s="37"/>
      <c r="X4" s="37"/>
    </row>
    <row r="5" spans="1:24" ht="18" customHeight="1">
      <c r="A5" s="72">
        <v>4</v>
      </c>
      <c r="B5" s="3" t="s">
        <v>16</v>
      </c>
      <c r="C5" s="63"/>
      <c r="D5" s="64"/>
      <c r="E5" s="45" t="str">
        <f>IF(Anmeldung!$K$14=" / ",CONCATENATE("Seed #",Anmeldung!$A$14),Anmeldung!$K$14)</f>
        <v>Seed #13</v>
      </c>
      <c r="F5" s="45" t="s">
        <v>7</v>
      </c>
      <c r="G5" s="45" t="str">
        <f>IF(Anmeldung!$K$21=" / ",CONCATENATE("Seed #",Anmeldung!$A$21),Anmeldung!$K$21)</f>
        <v>Seed #20</v>
      </c>
      <c r="H5" s="51">
        <f t="shared" si="0"/>
      </c>
      <c r="I5" s="45" t="s">
        <v>17</v>
      </c>
      <c r="J5" s="51">
        <f t="shared" si="1"/>
      </c>
      <c r="K5" s="73">
        <f t="shared" si="2"/>
        <v>0</v>
      </c>
      <c r="L5" s="66"/>
      <c r="M5" s="45" t="s">
        <v>17</v>
      </c>
      <c r="N5" s="65"/>
      <c r="O5" s="65"/>
      <c r="P5" s="45" t="s">
        <v>17</v>
      </c>
      <c r="Q5" s="65"/>
      <c r="R5" s="63"/>
      <c r="S5" s="45" t="s">
        <v>17</v>
      </c>
      <c r="T5" s="63"/>
      <c r="U5" s="54"/>
      <c r="V5" s="90"/>
      <c r="W5" s="37"/>
      <c r="X5" s="37"/>
    </row>
    <row r="6" spans="1:24" ht="18" customHeight="1">
      <c r="A6" s="72">
        <v>5</v>
      </c>
      <c r="B6" s="3" t="s">
        <v>16</v>
      </c>
      <c r="C6" s="63"/>
      <c r="D6" s="64"/>
      <c r="E6" s="45" t="str">
        <f>IF(Anmeldung!$K$15=" / ",CONCATENATE("Seed #",Anmeldung!$A$15),Anmeldung!$K$15)</f>
        <v>Seed #14</v>
      </c>
      <c r="F6" s="45" t="s">
        <v>7</v>
      </c>
      <c r="G6" s="45" t="str">
        <f>IF(Anmeldung!$K$20=" / ",CONCATENATE("Seed #",Anmeldung!$A$20),Anmeldung!$K$20)</f>
        <v>Seed #19</v>
      </c>
      <c r="H6" s="51">
        <f t="shared" si="0"/>
      </c>
      <c r="I6" s="45" t="s">
        <v>17</v>
      </c>
      <c r="J6" s="51">
        <f t="shared" si="1"/>
      </c>
      <c r="K6" s="73">
        <f t="shared" si="2"/>
        <v>0</v>
      </c>
      <c r="L6" s="66"/>
      <c r="M6" s="45" t="s">
        <v>17</v>
      </c>
      <c r="N6" s="65"/>
      <c r="O6" s="65"/>
      <c r="P6" s="45" t="s">
        <v>17</v>
      </c>
      <c r="Q6" s="65"/>
      <c r="R6" s="63"/>
      <c r="S6" s="45" t="s">
        <v>17</v>
      </c>
      <c r="T6" s="63"/>
      <c r="U6" s="54"/>
      <c r="V6" s="90"/>
      <c r="W6" s="37"/>
      <c r="X6" s="37"/>
    </row>
    <row r="7" spans="1:24" ht="18" customHeight="1">
      <c r="A7" s="72">
        <v>6</v>
      </c>
      <c r="B7" s="3" t="s">
        <v>16</v>
      </c>
      <c r="C7" s="63"/>
      <c r="D7" s="64"/>
      <c r="E7" s="45" t="str">
        <f>IF(Anmeldung!$K$12=" / ",CONCATENATE("Seed #",Anmeldung!$A$12),Anmeldung!$K$12)</f>
        <v>Seed #11</v>
      </c>
      <c r="F7" s="45" t="s">
        <v>7</v>
      </c>
      <c r="G7" s="45" t="str">
        <f>IF(Anmeldung!$K$23=" / ",CONCATENATE("Seed #",Anmeldung!$A$23),Anmeldung!$K$23)</f>
        <v>Seed #22</v>
      </c>
      <c r="H7" s="51">
        <f t="shared" si="0"/>
      </c>
      <c r="I7" s="45" t="s">
        <v>17</v>
      </c>
      <c r="J7" s="51">
        <f t="shared" si="1"/>
      </c>
      <c r="K7" s="73">
        <f t="shared" si="2"/>
        <v>0</v>
      </c>
      <c r="L7" s="66"/>
      <c r="M7" s="45" t="s">
        <v>17</v>
      </c>
      <c r="N7" s="65"/>
      <c r="O7" s="65"/>
      <c r="P7" s="45" t="s">
        <v>17</v>
      </c>
      <c r="Q7" s="65"/>
      <c r="R7" s="63"/>
      <c r="S7" s="45" t="s">
        <v>17</v>
      </c>
      <c r="T7" s="63"/>
      <c r="U7" s="54"/>
      <c r="V7" s="90"/>
      <c r="W7" s="37"/>
      <c r="X7" s="37"/>
    </row>
    <row r="8" spans="1:24" ht="18" customHeight="1">
      <c r="A8" s="72">
        <v>7</v>
      </c>
      <c r="B8" s="3" t="s">
        <v>16</v>
      </c>
      <c r="C8" s="63"/>
      <c r="D8" s="64"/>
      <c r="E8" s="45" t="str">
        <f>IF(Anmeldung!$K$11=" / ",CONCATENATE("Seed #",Anmeldung!$A$11),Anmeldung!$K$11)</f>
        <v>Seed #10</v>
      </c>
      <c r="F8" s="45" t="s">
        <v>7</v>
      </c>
      <c r="G8" s="45" t="str">
        <f>IF(Anmeldung!$K$24=" / ",CONCATENATE("Seed #",Anmeldung!$A$24),Anmeldung!$K$24)</f>
        <v>Seed #23</v>
      </c>
      <c r="H8" s="51">
        <f t="shared" si="0"/>
      </c>
      <c r="I8" s="45" t="s">
        <v>17</v>
      </c>
      <c r="J8" s="51">
        <f t="shared" si="1"/>
      </c>
      <c r="K8" s="73">
        <f t="shared" si="2"/>
        <v>0</v>
      </c>
      <c r="L8" s="66"/>
      <c r="M8" s="45" t="s">
        <v>17</v>
      </c>
      <c r="N8" s="65"/>
      <c r="O8" s="65"/>
      <c r="P8" s="45" t="s">
        <v>17</v>
      </c>
      <c r="Q8" s="65"/>
      <c r="R8" s="63"/>
      <c r="S8" s="45" t="s">
        <v>17</v>
      </c>
      <c r="T8" s="63"/>
      <c r="U8" s="54"/>
      <c r="V8" s="90"/>
      <c r="W8" s="37"/>
      <c r="X8" s="37"/>
    </row>
    <row r="9" spans="1:24" ht="18" customHeight="1" thickBot="1">
      <c r="A9" s="74">
        <v>8</v>
      </c>
      <c r="B9" s="4" t="s">
        <v>16</v>
      </c>
      <c r="C9" s="75"/>
      <c r="D9" s="76"/>
      <c r="E9" s="46" t="str">
        <f>IF(Anmeldung!$K$16=" / ",CONCATENATE("Seed #",Anmeldung!$A$16),Anmeldung!$K$16)</f>
        <v>Seed #15</v>
      </c>
      <c r="F9" s="46" t="s">
        <v>7</v>
      </c>
      <c r="G9" s="46" t="str">
        <f>IF(Anmeldung!$K$19=" / ",CONCATENATE("Seed #",Anmeldung!$A$19),Anmeldung!$K$19)</f>
        <v>Seed #18</v>
      </c>
      <c r="H9" s="52">
        <f t="shared" si="0"/>
      </c>
      <c r="I9" s="46" t="s">
        <v>17</v>
      </c>
      <c r="J9" s="52">
        <f t="shared" si="1"/>
      </c>
      <c r="K9" s="77">
        <f t="shared" si="2"/>
        <v>0</v>
      </c>
      <c r="L9" s="84"/>
      <c r="M9" s="46" t="s">
        <v>17</v>
      </c>
      <c r="N9" s="85"/>
      <c r="O9" s="85"/>
      <c r="P9" s="46" t="s">
        <v>17</v>
      </c>
      <c r="Q9" s="85"/>
      <c r="R9" s="75"/>
      <c r="S9" s="46" t="s">
        <v>17</v>
      </c>
      <c r="T9" s="75"/>
      <c r="U9" s="55"/>
      <c r="V9" s="91"/>
      <c r="W9" s="37"/>
      <c r="X9" s="37"/>
    </row>
    <row r="10" spans="1:24" ht="18" customHeight="1">
      <c r="A10" s="78">
        <v>9</v>
      </c>
      <c r="B10" s="7" t="s">
        <v>18</v>
      </c>
      <c r="C10" s="79"/>
      <c r="D10" s="80"/>
      <c r="E10" s="49" t="str">
        <f>IF(Anmeldung!$K$2=" / ",CONCATENATE("Seed #",Anmeldung!$A$2),Anmeldung!$K$2)</f>
        <v>Seed #1</v>
      </c>
      <c r="F10" s="49" t="s">
        <v>7</v>
      </c>
      <c r="G10" s="49" t="str">
        <f>IF($H$2=$J$2,CONCATENATE("Winner Match #",$A$2),IF($H$2&gt;$J$2,$E$2,$G$2))</f>
        <v>Winner Match #1</v>
      </c>
      <c r="H10" s="53">
        <f t="shared" si="0"/>
      </c>
      <c r="I10" s="49" t="s">
        <v>17</v>
      </c>
      <c r="J10" s="53">
        <f t="shared" si="1"/>
      </c>
      <c r="K10" s="81">
        <f t="shared" si="2"/>
        <v>0</v>
      </c>
      <c r="L10" s="82"/>
      <c r="M10" s="49" t="s">
        <v>17</v>
      </c>
      <c r="N10" s="83"/>
      <c r="O10" s="83"/>
      <c r="P10" s="49" t="s">
        <v>17</v>
      </c>
      <c r="Q10" s="83"/>
      <c r="R10" s="79"/>
      <c r="S10" s="49" t="s">
        <v>17</v>
      </c>
      <c r="T10" s="79"/>
      <c r="U10" s="56"/>
      <c r="V10" s="92"/>
      <c r="W10" s="37"/>
      <c r="X10" s="37"/>
    </row>
    <row r="11" spans="1:24" s="48" customFormat="1" ht="18" customHeight="1">
      <c r="A11" s="72">
        <f aca="true" t="shared" si="3" ref="A11:A17">SUM(A10,1)</f>
        <v>10</v>
      </c>
      <c r="B11" s="3" t="s">
        <v>18</v>
      </c>
      <c r="C11" s="63"/>
      <c r="D11" s="64"/>
      <c r="E11" s="45" t="str">
        <f>IF($H$3=$J$3,CONCATENATE("Winner Match #",$A$3),IF($H$3&gt;$J$3,$E$3,$G$3))</f>
        <v>Winner Match #2</v>
      </c>
      <c r="F11" s="45" t="s">
        <v>7</v>
      </c>
      <c r="G11" s="45" t="str">
        <f>IF(Anmeldung!$K$9=" / ",CONCATENATE("Seed #",Anmeldung!$A$9),Anmeldung!$K$9)</f>
        <v>Seed #8</v>
      </c>
      <c r="H11" s="51">
        <f t="shared" si="0"/>
      </c>
      <c r="I11" s="45" t="s">
        <v>17</v>
      </c>
      <c r="J11" s="51">
        <f t="shared" si="1"/>
      </c>
      <c r="K11" s="73">
        <f t="shared" si="2"/>
        <v>0</v>
      </c>
      <c r="L11" s="66"/>
      <c r="M11" s="45" t="s">
        <v>17</v>
      </c>
      <c r="N11" s="65"/>
      <c r="O11" s="65"/>
      <c r="P11" s="45" t="s">
        <v>17</v>
      </c>
      <c r="Q11" s="65"/>
      <c r="R11" s="63"/>
      <c r="S11" s="45" t="s">
        <v>17</v>
      </c>
      <c r="T11" s="63"/>
      <c r="U11" s="54"/>
      <c r="V11" s="90"/>
      <c r="W11" s="47"/>
      <c r="X11" s="47"/>
    </row>
    <row r="12" spans="1:24" s="48" customFormat="1" ht="18" customHeight="1">
      <c r="A12" s="72">
        <f t="shared" si="3"/>
        <v>11</v>
      </c>
      <c r="B12" s="3" t="s">
        <v>18</v>
      </c>
      <c r="C12" s="63"/>
      <c r="D12" s="64"/>
      <c r="E12" s="45" t="str">
        <f>IF(Anmeldung!$K$6=" / ",CONCATENATE("Seed #",Anmeldung!$A$6),Anmeldung!$K$6)</f>
        <v>Seed #5</v>
      </c>
      <c r="F12" s="45" t="s">
        <v>7</v>
      </c>
      <c r="G12" s="45" t="str">
        <f>IF($H$4=$J$4,CONCATENATE("Winner Match #",$A$4),IF($H$4&gt;$J$4,$E$4,$G$4))</f>
        <v>Winner Match #3</v>
      </c>
      <c r="H12" s="51">
        <f t="shared" si="0"/>
      </c>
      <c r="I12" s="45" t="s">
        <v>17</v>
      </c>
      <c r="J12" s="51">
        <f t="shared" si="1"/>
      </c>
      <c r="K12" s="73">
        <f t="shared" si="2"/>
        <v>0</v>
      </c>
      <c r="L12" s="66"/>
      <c r="M12" s="45" t="s">
        <v>17</v>
      </c>
      <c r="N12" s="65"/>
      <c r="O12" s="65"/>
      <c r="P12" s="45" t="s">
        <v>17</v>
      </c>
      <c r="Q12" s="65"/>
      <c r="R12" s="63"/>
      <c r="S12" s="45" t="s">
        <v>17</v>
      </c>
      <c r="T12" s="63"/>
      <c r="U12" s="54"/>
      <c r="V12" s="90"/>
      <c r="W12" s="47"/>
      <c r="X12" s="47"/>
    </row>
    <row r="13" spans="1:24" s="48" customFormat="1" ht="18" customHeight="1">
      <c r="A13" s="72">
        <f t="shared" si="3"/>
        <v>12</v>
      </c>
      <c r="B13" s="3" t="s">
        <v>18</v>
      </c>
      <c r="C13" s="63"/>
      <c r="D13" s="64"/>
      <c r="E13" s="45" t="str">
        <f>IF($H$5=$J$5,CONCATENATE("Winner Match #",$A$5),IF($H$5&gt;$J$5,$E$5,$G$5))</f>
        <v>Winner Match #4</v>
      </c>
      <c r="F13" s="45" t="s">
        <v>7</v>
      </c>
      <c r="G13" s="45" t="str">
        <f>IF(Anmeldung!$K$5=" / ",CONCATENATE("Seed #",Anmeldung!$A$5),Anmeldung!$K$5)</f>
        <v>Seed #4</v>
      </c>
      <c r="H13" s="51">
        <f t="shared" si="0"/>
      </c>
      <c r="I13" s="45" t="s">
        <v>17</v>
      </c>
      <c r="J13" s="51">
        <f t="shared" si="1"/>
      </c>
      <c r="K13" s="73">
        <f t="shared" si="2"/>
        <v>0</v>
      </c>
      <c r="L13" s="66"/>
      <c r="M13" s="45" t="s">
        <v>17</v>
      </c>
      <c r="N13" s="65"/>
      <c r="O13" s="65"/>
      <c r="P13" s="45" t="s">
        <v>17</v>
      </c>
      <c r="Q13" s="65"/>
      <c r="R13" s="63"/>
      <c r="S13" s="45" t="s">
        <v>17</v>
      </c>
      <c r="T13" s="63"/>
      <c r="U13" s="54"/>
      <c r="V13" s="90"/>
      <c r="W13" s="47"/>
      <c r="X13" s="47"/>
    </row>
    <row r="14" spans="1:24" s="48" customFormat="1" ht="18" customHeight="1">
      <c r="A14" s="72">
        <f t="shared" si="3"/>
        <v>13</v>
      </c>
      <c r="B14" s="3" t="s">
        <v>18</v>
      </c>
      <c r="C14" s="63"/>
      <c r="D14" s="64"/>
      <c r="E14" s="45" t="str">
        <f>IF(Anmeldung!$K$4=" / ",CONCATENATE("Seed #",Anmeldung!$A$4),Anmeldung!$K$4)</f>
        <v>Seed #3</v>
      </c>
      <c r="F14" s="45" t="s">
        <v>7</v>
      </c>
      <c r="G14" s="45" t="str">
        <f>IF($H$6=$J$6,CONCATENATE("Winner Match #",$A$6),IF($H$6&gt;$J$6,$E$6,$G$6))</f>
        <v>Winner Match #5</v>
      </c>
      <c r="H14" s="51">
        <f t="shared" si="0"/>
      </c>
      <c r="I14" s="45" t="s">
        <v>17</v>
      </c>
      <c r="J14" s="51">
        <f t="shared" si="1"/>
      </c>
      <c r="K14" s="73">
        <f t="shared" si="2"/>
        <v>0</v>
      </c>
      <c r="L14" s="66"/>
      <c r="M14" s="45" t="s">
        <v>17</v>
      </c>
      <c r="N14" s="65"/>
      <c r="O14" s="65"/>
      <c r="P14" s="45" t="s">
        <v>17</v>
      </c>
      <c r="Q14" s="65"/>
      <c r="R14" s="63"/>
      <c r="S14" s="45" t="s">
        <v>17</v>
      </c>
      <c r="T14" s="63"/>
      <c r="U14" s="54"/>
      <c r="V14" s="90"/>
      <c r="W14" s="37"/>
      <c r="X14" s="47"/>
    </row>
    <row r="15" spans="1:24" ht="18" customHeight="1">
      <c r="A15" s="72">
        <f t="shared" si="3"/>
        <v>14</v>
      </c>
      <c r="B15" s="3" t="s">
        <v>18</v>
      </c>
      <c r="C15" s="63"/>
      <c r="D15" s="64"/>
      <c r="E15" s="45" t="str">
        <f>IF($H$7=$J$7,CONCATENATE("Winner Match #",$A$7),IF($H$7&gt;$J$7,$E$7,$G$7))</f>
        <v>Winner Match #6</v>
      </c>
      <c r="F15" s="45" t="s">
        <v>7</v>
      </c>
      <c r="G15" s="45" t="str">
        <f>IF(Anmeldung!$K$7=" / ",CONCATENATE("Seed #",Anmeldung!$A$7),Anmeldung!$K$7)</f>
        <v>Seed #6</v>
      </c>
      <c r="H15" s="51">
        <f t="shared" si="0"/>
      </c>
      <c r="I15" s="45" t="s">
        <v>17</v>
      </c>
      <c r="J15" s="51">
        <f t="shared" si="1"/>
      </c>
      <c r="K15" s="73">
        <f t="shared" si="2"/>
        <v>0</v>
      </c>
      <c r="L15" s="66"/>
      <c r="M15" s="45" t="s">
        <v>17</v>
      </c>
      <c r="N15" s="65"/>
      <c r="O15" s="65"/>
      <c r="P15" s="45" t="s">
        <v>17</v>
      </c>
      <c r="Q15" s="65"/>
      <c r="R15" s="63"/>
      <c r="S15" s="45" t="s">
        <v>17</v>
      </c>
      <c r="T15" s="63"/>
      <c r="U15" s="54"/>
      <c r="V15" s="90"/>
      <c r="W15" s="37"/>
      <c r="X15" s="37"/>
    </row>
    <row r="16" spans="1:24" ht="18" customHeight="1">
      <c r="A16" s="72">
        <f t="shared" si="3"/>
        <v>15</v>
      </c>
      <c r="B16" s="3" t="s">
        <v>18</v>
      </c>
      <c r="C16" s="63"/>
      <c r="D16" s="64"/>
      <c r="E16" s="45" t="str">
        <f>IF(Anmeldung!$K$8=" / ",CONCATENATE("Seed #",Anmeldung!$A$8),Anmeldung!$K$8)</f>
        <v>Seed #7</v>
      </c>
      <c r="F16" s="45" t="s">
        <v>7</v>
      </c>
      <c r="G16" s="45" t="str">
        <f>IF($H$8=$J$8,CONCATENATE("Winner Match #",$A$8),IF($H$8&gt;$J$8,$E$8,$G$8))</f>
        <v>Winner Match #7</v>
      </c>
      <c r="H16" s="51">
        <f aca="true" t="shared" si="4" ref="H16:H29">IF(L16=N16,"",SUM(IF(L16&gt;N16,1,0),IF(O16&gt;Q16,1,0),IF(R16&lt;=T16,0,1)))</f>
      </c>
      <c r="I16" s="45" t="s">
        <v>17</v>
      </c>
      <c r="J16" s="51">
        <f aca="true" t="shared" si="5" ref="J16:J29">IF(L16=N16,"",SUM(IF(L16&lt;N16,1,0),IF(O16&lt;Q16,1,0),IF(R16&gt;=T16,0,1)))</f>
      </c>
      <c r="K16" s="73">
        <f aca="true" t="shared" si="6" ref="K16:K29">SUM(V16-U16)</f>
        <v>0</v>
      </c>
      <c r="L16" s="66"/>
      <c r="M16" s="45" t="s">
        <v>17</v>
      </c>
      <c r="N16" s="65"/>
      <c r="O16" s="65"/>
      <c r="P16" s="45" t="s">
        <v>17</v>
      </c>
      <c r="Q16" s="65"/>
      <c r="R16" s="63"/>
      <c r="S16" s="45" t="s">
        <v>17</v>
      </c>
      <c r="T16" s="63"/>
      <c r="U16" s="54"/>
      <c r="V16" s="90"/>
      <c r="W16" s="37"/>
      <c r="X16" s="37"/>
    </row>
    <row r="17" spans="1:24" ht="18" customHeight="1" thickBot="1">
      <c r="A17" s="74">
        <f t="shared" si="3"/>
        <v>16</v>
      </c>
      <c r="B17" s="4" t="s">
        <v>18</v>
      </c>
      <c r="C17" s="75"/>
      <c r="D17" s="76"/>
      <c r="E17" s="46" t="str">
        <f>IF($H$9=$J$9,CONCATENATE("Winner Match #",$A$9),IF($H$9&gt;$J$9,$E$9,$G$9))</f>
        <v>Winner Match #8</v>
      </c>
      <c r="F17" s="46" t="s">
        <v>7</v>
      </c>
      <c r="G17" s="46" t="str">
        <f>IF(Anmeldung!$K$3=" / ",CONCATENATE("Seed #",Anmeldung!$A$3),Anmeldung!$K$3)</f>
        <v>Seed #2</v>
      </c>
      <c r="H17" s="52">
        <f t="shared" si="4"/>
      </c>
      <c r="I17" s="46" t="s">
        <v>17</v>
      </c>
      <c r="J17" s="52">
        <f t="shared" si="5"/>
      </c>
      <c r="K17" s="77">
        <f t="shared" si="6"/>
        <v>0</v>
      </c>
      <c r="L17" s="84"/>
      <c r="M17" s="46" t="s">
        <v>17</v>
      </c>
      <c r="N17" s="85"/>
      <c r="O17" s="85"/>
      <c r="P17" s="46" t="s">
        <v>17</v>
      </c>
      <c r="Q17" s="85"/>
      <c r="R17" s="75"/>
      <c r="S17" s="46" t="s">
        <v>17</v>
      </c>
      <c r="T17" s="75"/>
      <c r="U17" s="55"/>
      <c r="V17" s="91"/>
      <c r="W17" s="37"/>
      <c r="X17" s="37"/>
    </row>
    <row r="18" spans="1:24" ht="18" customHeight="1">
      <c r="A18" s="78">
        <v>17</v>
      </c>
      <c r="B18" s="7">
        <v>17</v>
      </c>
      <c r="C18" s="79"/>
      <c r="D18" s="80"/>
      <c r="E18" s="49" t="str">
        <f>IF($H$9=$J$9,CONCATENATE("Loser Match #",$A$9),IF($H$9&lt;$J$9,$E$9,$G$9))</f>
        <v>Loser Match #8</v>
      </c>
      <c r="F18" s="49" t="s">
        <v>7</v>
      </c>
      <c r="G18" s="49" t="str">
        <f>IF($H$10=$J$10,CONCATENATE("Loser Match #",$A$10),IF($H$10&lt;$J$10,$E$10,$G$10))</f>
        <v>Loser Match #9</v>
      </c>
      <c r="H18" s="53">
        <f t="shared" si="4"/>
      </c>
      <c r="I18" s="49" t="s">
        <v>17</v>
      </c>
      <c r="J18" s="53">
        <f t="shared" si="5"/>
      </c>
      <c r="K18" s="81">
        <f t="shared" si="6"/>
        <v>0</v>
      </c>
      <c r="L18" s="82"/>
      <c r="M18" s="49" t="s">
        <v>17</v>
      </c>
      <c r="N18" s="83"/>
      <c r="O18" s="83"/>
      <c r="P18" s="49" t="s">
        <v>17</v>
      </c>
      <c r="Q18" s="83"/>
      <c r="R18" s="79"/>
      <c r="S18" s="49" t="s">
        <v>17</v>
      </c>
      <c r="T18" s="79"/>
      <c r="U18" s="56"/>
      <c r="V18" s="92"/>
      <c r="W18" s="37"/>
      <c r="X18" s="37"/>
    </row>
    <row r="19" spans="1:24" ht="18" customHeight="1">
      <c r="A19" s="72">
        <v>18</v>
      </c>
      <c r="B19" s="3">
        <v>17</v>
      </c>
      <c r="C19" s="63"/>
      <c r="D19" s="64"/>
      <c r="E19" s="45" t="str">
        <f>IF($H$11=$J$11,CONCATENATE("Loser Match #",$A$11),IF($H$11&lt;$J$11,$E$11,$G$11))</f>
        <v>Loser Match #10</v>
      </c>
      <c r="F19" s="45" t="s">
        <v>7</v>
      </c>
      <c r="G19" s="45" t="str">
        <f>IF($H$8=$J$8,CONCATENATE("Loser Match #",$A$8),IF($H$8&lt;$J$8,$E$8,$G$8))</f>
        <v>Loser Match #7</v>
      </c>
      <c r="H19" s="51">
        <f t="shared" si="4"/>
      </c>
      <c r="I19" s="45" t="s">
        <v>17</v>
      </c>
      <c r="J19" s="51">
        <f t="shared" si="5"/>
      </c>
      <c r="K19" s="73">
        <f t="shared" si="6"/>
        <v>0</v>
      </c>
      <c r="L19" s="66"/>
      <c r="M19" s="45" t="s">
        <v>17</v>
      </c>
      <c r="N19" s="65"/>
      <c r="O19" s="65"/>
      <c r="P19" s="45" t="s">
        <v>17</v>
      </c>
      <c r="Q19" s="65"/>
      <c r="R19" s="63"/>
      <c r="S19" s="45" t="s">
        <v>17</v>
      </c>
      <c r="T19" s="63"/>
      <c r="U19" s="54"/>
      <c r="V19" s="90"/>
      <c r="W19" s="37"/>
      <c r="X19" s="37"/>
    </row>
    <row r="20" spans="1:24" ht="18" customHeight="1">
      <c r="A20" s="72">
        <v>19</v>
      </c>
      <c r="B20" s="3">
        <v>17</v>
      </c>
      <c r="C20" s="63"/>
      <c r="D20" s="64"/>
      <c r="E20" s="45" t="str">
        <f>IF($H$7=$J$7,CONCATENATE("Loser Match #",$A$7),IF($H$7&lt;$J$7,$E$7,$G$7))</f>
        <v>Loser Match #6</v>
      </c>
      <c r="F20" s="45" t="s">
        <v>7</v>
      </c>
      <c r="G20" s="45" t="str">
        <f>IF($H$12=$J$12,CONCATENATE("Loser Match #",$A$12),IF($H$12&lt;$J$12,$E$12,$G$12))</f>
        <v>Loser Match #11</v>
      </c>
      <c r="H20" s="51">
        <f t="shared" si="4"/>
      </c>
      <c r="I20" s="45" t="s">
        <v>17</v>
      </c>
      <c r="J20" s="51">
        <f t="shared" si="5"/>
      </c>
      <c r="K20" s="73">
        <f t="shared" si="6"/>
        <v>0</v>
      </c>
      <c r="L20" s="66"/>
      <c r="M20" s="45" t="s">
        <v>17</v>
      </c>
      <c r="N20" s="65"/>
      <c r="O20" s="65"/>
      <c r="P20" s="45" t="s">
        <v>17</v>
      </c>
      <c r="Q20" s="65"/>
      <c r="R20" s="63"/>
      <c r="S20" s="45" t="s">
        <v>17</v>
      </c>
      <c r="T20" s="63"/>
      <c r="U20" s="54"/>
      <c r="V20" s="90"/>
      <c r="W20" s="37"/>
      <c r="X20" s="37"/>
    </row>
    <row r="21" spans="1:24" ht="18" customHeight="1">
      <c r="A21" s="72">
        <v>20</v>
      </c>
      <c r="B21" s="3">
        <v>17</v>
      </c>
      <c r="C21" s="63"/>
      <c r="D21" s="64"/>
      <c r="E21" s="45" t="str">
        <f>IF($H$13=$J$13,CONCATENATE("Loser Match #",$A$13),IF($H$13&lt;$J$13,$E$13,$G$13))</f>
        <v>Loser Match #12</v>
      </c>
      <c r="F21" s="45" t="s">
        <v>7</v>
      </c>
      <c r="G21" s="45" t="str">
        <f>IF($H$6=$J$6,CONCATENATE("Loser Match #",$A$6),IF($H$6&lt;$J$6,$E$6,$G$6))</f>
        <v>Loser Match #5</v>
      </c>
      <c r="H21" s="51">
        <f t="shared" si="4"/>
      </c>
      <c r="I21" s="45" t="s">
        <v>17</v>
      </c>
      <c r="J21" s="51">
        <f t="shared" si="5"/>
      </c>
      <c r="K21" s="73">
        <f t="shared" si="6"/>
        <v>0</v>
      </c>
      <c r="L21" s="66"/>
      <c r="M21" s="45" t="s">
        <v>17</v>
      </c>
      <c r="N21" s="65"/>
      <c r="O21" s="65"/>
      <c r="P21" s="45" t="s">
        <v>17</v>
      </c>
      <c r="Q21" s="65"/>
      <c r="R21" s="63"/>
      <c r="S21" s="45" t="s">
        <v>17</v>
      </c>
      <c r="T21" s="63"/>
      <c r="U21" s="54"/>
      <c r="V21" s="90"/>
      <c r="W21" s="37"/>
      <c r="X21" s="37"/>
    </row>
    <row r="22" spans="1:24" ht="18" customHeight="1">
      <c r="A22" s="72">
        <v>21</v>
      </c>
      <c r="B22" s="3">
        <v>17</v>
      </c>
      <c r="C22" s="63"/>
      <c r="D22" s="64"/>
      <c r="E22" s="45" t="str">
        <f>IF($H$5=$J$5,CONCATENATE("Loser Match #",$A$5),IF($H$5&lt;$J$5,$E$5,$G$5))</f>
        <v>Loser Match #4</v>
      </c>
      <c r="F22" s="45" t="s">
        <v>7</v>
      </c>
      <c r="G22" s="45" t="str">
        <f>IF($H$14=$J$14,CONCATENATE("Loser Match #",$A$14),IF($H$14&lt;$J$14,$E$14,$G$14))</f>
        <v>Loser Match #13</v>
      </c>
      <c r="H22" s="51">
        <f t="shared" si="4"/>
      </c>
      <c r="I22" s="45" t="s">
        <v>17</v>
      </c>
      <c r="J22" s="51">
        <f t="shared" si="5"/>
      </c>
      <c r="K22" s="73">
        <f t="shared" si="6"/>
        <v>0</v>
      </c>
      <c r="L22" s="66"/>
      <c r="M22" s="45" t="s">
        <v>17</v>
      </c>
      <c r="N22" s="65"/>
      <c r="O22" s="65"/>
      <c r="P22" s="45" t="s">
        <v>17</v>
      </c>
      <c r="Q22" s="65"/>
      <c r="R22" s="63"/>
      <c r="S22" s="45" t="s">
        <v>17</v>
      </c>
      <c r="T22" s="63"/>
      <c r="U22" s="54"/>
      <c r="V22" s="90"/>
      <c r="W22" s="37"/>
      <c r="X22" s="37"/>
    </row>
    <row r="23" spans="1:24" ht="18" customHeight="1">
      <c r="A23" s="72">
        <v>22</v>
      </c>
      <c r="B23" s="3">
        <v>17</v>
      </c>
      <c r="C23" s="63"/>
      <c r="D23" s="64"/>
      <c r="E23" s="45" t="str">
        <f>IF($H$15=$J$15,CONCATENATE("Loser Match #",$A$15),IF($H$15&lt;$J$15,$E$15,$G$15))</f>
        <v>Loser Match #14</v>
      </c>
      <c r="F23" s="45" t="s">
        <v>7</v>
      </c>
      <c r="G23" s="45" t="str">
        <f>IF($H$4=$J$4,CONCATENATE("Loser Match #",$A$4),IF($H$4&lt;$J$4,$E$4,$G$4))</f>
        <v>Loser Match #3</v>
      </c>
      <c r="H23" s="51">
        <f t="shared" si="4"/>
      </c>
      <c r="I23" s="45" t="s">
        <v>17</v>
      </c>
      <c r="J23" s="51">
        <f t="shared" si="5"/>
      </c>
      <c r="K23" s="73">
        <f t="shared" si="6"/>
        <v>0</v>
      </c>
      <c r="L23" s="66"/>
      <c r="M23" s="45" t="s">
        <v>17</v>
      </c>
      <c r="N23" s="65"/>
      <c r="O23" s="65"/>
      <c r="P23" s="45" t="s">
        <v>17</v>
      </c>
      <c r="Q23" s="65"/>
      <c r="R23" s="63"/>
      <c r="S23" s="45" t="s">
        <v>17</v>
      </c>
      <c r="T23" s="63"/>
      <c r="U23" s="54"/>
      <c r="V23" s="90"/>
      <c r="W23" s="37"/>
      <c r="X23" s="37"/>
    </row>
    <row r="24" spans="1:24" ht="18" customHeight="1">
      <c r="A24" s="72">
        <v>23</v>
      </c>
      <c r="B24" s="3">
        <v>17</v>
      </c>
      <c r="C24" s="63"/>
      <c r="D24" s="64"/>
      <c r="E24" s="45" t="str">
        <f>IF($H$3=$J$3,CONCATENATE("Loser Match #",$A$3),IF($H$3&lt;$J$3,$E$3,$G$3))</f>
        <v>Loser Match #2</v>
      </c>
      <c r="F24" s="45" t="s">
        <v>7</v>
      </c>
      <c r="G24" s="45" t="str">
        <f>IF($H$16=$J$16,CONCATENATE("Loser Match #",$A$16),IF($H$16&lt;$J$16,$E$16,$G$16))</f>
        <v>Loser Match #15</v>
      </c>
      <c r="H24" s="51">
        <f t="shared" si="4"/>
      </c>
      <c r="I24" s="45" t="s">
        <v>17</v>
      </c>
      <c r="J24" s="51">
        <f t="shared" si="5"/>
      </c>
      <c r="K24" s="73">
        <f t="shared" si="6"/>
        <v>0</v>
      </c>
      <c r="L24" s="66"/>
      <c r="M24" s="45" t="s">
        <v>17</v>
      </c>
      <c r="N24" s="65"/>
      <c r="O24" s="65"/>
      <c r="P24" s="45" t="s">
        <v>17</v>
      </c>
      <c r="Q24" s="65"/>
      <c r="R24" s="63"/>
      <c r="S24" s="45" t="s">
        <v>17</v>
      </c>
      <c r="T24" s="63"/>
      <c r="U24" s="54"/>
      <c r="V24" s="90"/>
      <c r="W24" s="37"/>
      <c r="X24" s="37"/>
    </row>
    <row r="25" spans="1:24" s="48" customFormat="1" ht="18" customHeight="1" thickBot="1">
      <c r="A25" s="74">
        <v>24</v>
      </c>
      <c r="B25" s="4">
        <v>17</v>
      </c>
      <c r="C25" s="75"/>
      <c r="D25" s="76"/>
      <c r="E25" s="46" t="str">
        <f>IF($H$17=$J$17,CONCATENATE("Loser Match #",$A$17),IF($H$17&lt;$J$17,$E$17,$G$17))</f>
        <v>Loser Match #16</v>
      </c>
      <c r="F25" s="46" t="s">
        <v>7</v>
      </c>
      <c r="G25" s="46" t="str">
        <f>IF($H$2=$J$2,CONCATENATE("Loser Match #",$A$2),IF($H$2&lt;$J$2,$E$2,$G$2))</f>
        <v>Loser Match #1</v>
      </c>
      <c r="H25" s="52">
        <f t="shared" si="4"/>
      </c>
      <c r="I25" s="46" t="s">
        <v>17</v>
      </c>
      <c r="J25" s="52">
        <f t="shared" si="5"/>
      </c>
      <c r="K25" s="77">
        <f t="shared" si="6"/>
        <v>0</v>
      </c>
      <c r="L25" s="84"/>
      <c r="M25" s="46" t="s">
        <v>17</v>
      </c>
      <c r="N25" s="85"/>
      <c r="O25" s="85"/>
      <c r="P25" s="46" t="s">
        <v>17</v>
      </c>
      <c r="Q25" s="85"/>
      <c r="R25" s="75"/>
      <c r="S25" s="46" t="s">
        <v>17</v>
      </c>
      <c r="T25" s="75"/>
      <c r="U25" s="55"/>
      <c r="V25" s="91"/>
      <c r="W25" s="47"/>
      <c r="X25" s="47"/>
    </row>
    <row r="26" spans="1:24" s="48" customFormat="1" ht="18" customHeight="1">
      <c r="A26" s="78">
        <v>25</v>
      </c>
      <c r="B26" s="7" t="s">
        <v>39</v>
      </c>
      <c r="C26" s="79"/>
      <c r="D26" s="80"/>
      <c r="E26" s="49" t="str">
        <f>IF($H$10=$J$10,CONCATENATE("Winner Match #",$A$10),IF($H$10&gt;$J$10,$E$10,$G$10))</f>
        <v>Winner Match #9</v>
      </c>
      <c r="F26" s="49" t="s">
        <v>7</v>
      </c>
      <c r="G26" s="49" t="str">
        <f>IF($H$11=$J$11,CONCATENATE("Winner Match #",$A$11),IF($H$11&gt;$J$11,$E$11,$G$11))</f>
        <v>Winner Match #10</v>
      </c>
      <c r="H26" s="53">
        <f t="shared" si="4"/>
      </c>
      <c r="I26" s="49" t="s">
        <v>17</v>
      </c>
      <c r="J26" s="53">
        <f t="shared" si="5"/>
      </c>
      <c r="K26" s="81">
        <f t="shared" si="6"/>
        <v>0</v>
      </c>
      <c r="L26" s="82"/>
      <c r="M26" s="49" t="s">
        <v>17</v>
      </c>
      <c r="N26" s="83"/>
      <c r="O26" s="83"/>
      <c r="P26" s="49" t="s">
        <v>17</v>
      </c>
      <c r="Q26" s="83"/>
      <c r="R26" s="79"/>
      <c r="S26" s="49" t="s">
        <v>17</v>
      </c>
      <c r="T26" s="79"/>
      <c r="U26" s="56"/>
      <c r="V26" s="92"/>
      <c r="W26" s="47"/>
      <c r="X26" s="47"/>
    </row>
    <row r="27" spans="1:24" s="48" customFormat="1" ht="18" customHeight="1">
      <c r="A27" s="72">
        <f>SUM(A26,1)</f>
        <v>26</v>
      </c>
      <c r="B27" s="3" t="s">
        <v>39</v>
      </c>
      <c r="C27" s="63"/>
      <c r="D27" s="64"/>
      <c r="E27" s="45" t="str">
        <f>IF($H$12=$J$12,CONCATENATE("Winner Match #",$A$12),IF($H$12&gt;$J$12,$E$12,$G$12))</f>
        <v>Winner Match #11</v>
      </c>
      <c r="F27" s="45" t="s">
        <v>7</v>
      </c>
      <c r="G27" s="45" t="str">
        <f>IF($H$13=$J$13,CONCATENATE("Winner Match #",$A$13),IF($H$13&gt;$J$13,$E$13,$G$13))</f>
        <v>Winner Match #12</v>
      </c>
      <c r="H27" s="51">
        <f t="shared" si="4"/>
      </c>
      <c r="I27" s="45" t="s">
        <v>17</v>
      </c>
      <c r="J27" s="51">
        <f t="shared" si="5"/>
      </c>
      <c r="K27" s="73">
        <f t="shared" si="6"/>
        <v>0</v>
      </c>
      <c r="L27" s="66"/>
      <c r="M27" s="45" t="s">
        <v>17</v>
      </c>
      <c r="N27" s="65"/>
      <c r="O27" s="65"/>
      <c r="P27" s="45" t="s">
        <v>17</v>
      </c>
      <c r="Q27" s="65"/>
      <c r="R27" s="63"/>
      <c r="S27" s="45" t="s">
        <v>17</v>
      </c>
      <c r="T27" s="63"/>
      <c r="U27" s="54"/>
      <c r="V27" s="90"/>
      <c r="W27" s="47"/>
      <c r="X27" s="47"/>
    </row>
    <row r="28" spans="1:24" s="48" customFormat="1" ht="18" customHeight="1">
      <c r="A28" s="72">
        <f>SUM(A27,1)</f>
        <v>27</v>
      </c>
      <c r="B28" s="3" t="s">
        <v>39</v>
      </c>
      <c r="C28" s="63"/>
      <c r="D28" s="64"/>
      <c r="E28" s="45" t="str">
        <f>IF($H$14=$J$14,CONCATENATE("Winner Match #",$A$14),IF($H$14&gt;$J$14,$E$14,$G$14))</f>
        <v>Winner Match #13</v>
      </c>
      <c r="F28" s="45" t="s">
        <v>7</v>
      </c>
      <c r="G28" s="45" t="str">
        <f>IF($H$15=$J$15,CONCATENATE("Winner Match #",$A$15),IF($H$15&gt;$J$15,$E$15,$G$15))</f>
        <v>Winner Match #14</v>
      </c>
      <c r="H28" s="51">
        <f t="shared" si="4"/>
      </c>
      <c r="I28" s="45" t="s">
        <v>17</v>
      </c>
      <c r="J28" s="51">
        <f t="shared" si="5"/>
      </c>
      <c r="K28" s="73">
        <f t="shared" si="6"/>
        <v>0</v>
      </c>
      <c r="L28" s="66"/>
      <c r="M28" s="45" t="s">
        <v>17</v>
      </c>
      <c r="N28" s="65"/>
      <c r="O28" s="65"/>
      <c r="P28" s="45" t="s">
        <v>17</v>
      </c>
      <c r="Q28" s="65"/>
      <c r="R28" s="63"/>
      <c r="S28" s="45" t="s">
        <v>17</v>
      </c>
      <c r="T28" s="63"/>
      <c r="U28" s="54"/>
      <c r="V28" s="90"/>
      <c r="W28" s="37"/>
      <c r="X28" s="47"/>
    </row>
    <row r="29" spans="1:24" ht="18" customHeight="1" thickBot="1">
      <c r="A29" s="74">
        <f>SUM(A28,1)</f>
        <v>28</v>
      </c>
      <c r="B29" s="4" t="s">
        <v>39</v>
      </c>
      <c r="C29" s="75"/>
      <c r="D29" s="76"/>
      <c r="E29" s="46" t="str">
        <f>IF($H$16=$J$16,CONCATENATE("Winner Match #",$A$16),IF($H$16&gt;$J$16,$E$16,$G$16))</f>
        <v>Winner Match #15</v>
      </c>
      <c r="F29" s="46" t="s">
        <v>7</v>
      </c>
      <c r="G29" s="46" t="str">
        <f>IF($H$17=$J$17,CONCATENATE("Winner Match #",$A$17),IF($H$17&gt;$J$17,$E$17,$G$17))</f>
        <v>Winner Match #16</v>
      </c>
      <c r="H29" s="52">
        <f t="shared" si="4"/>
      </c>
      <c r="I29" s="46" t="s">
        <v>17</v>
      </c>
      <c r="J29" s="52">
        <f t="shared" si="5"/>
      </c>
      <c r="K29" s="77">
        <f t="shared" si="6"/>
        <v>0</v>
      </c>
      <c r="L29" s="84"/>
      <c r="M29" s="46" t="s">
        <v>17</v>
      </c>
      <c r="N29" s="85"/>
      <c r="O29" s="85"/>
      <c r="P29" s="46" t="s">
        <v>17</v>
      </c>
      <c r="Q29" s="85"/>
      <c r="R29" s="75"/>
      <c r="S29" s="46" t="s">
        <v>17</v>
      </c>
      <c r="T29" s="75"/>
      <c r="U29" s="55"/>
      <c r="V29" s="91"/>
      <c r="W29" s="37"/>
      <c r="X29" s="37"/>
    </row>
    <row r="30" spans="1:24" s="48" customFormat="1" ht="18" customHeight="1">
      <c r="A30" s="78">
        <v>29</v>
      </c>
      <c r="B30" s="53">
        <v>13</v>
      </c>
      <c r="C30" s="79"/>
      <c r="D30" s="80"/>
      <c r="E30" s="49" t="str">
        <f>IF($H$25=$J$25,CONCATENATE("Winner Match #",$A$25),IF($H$25&gt;$J$25,$E$25,$G$25))</f>
        <v>Winner Match #24</v>
      </c>
      <c r="F30" s="49" t="s">
        <v>7</v>
      </c>
      <c r="G30" s="49" t="str">
        <f>IF($H$24=$J$24,CONCATENATE("Winner Match #",$A$24),IF($H$24&gt;$J$24,$E$24,$G$24))</f>
        <v>Winner Match #23</v>
      </c>
      <c r="H30" s="53">
        <f>IF(L30=N30,"",SUM(IF(L30&gt;N30,1,0),IF(O30&gt;Q30,1,0),IF(R30&lt;=T30,0,1)))</f>
      </c>
      <c r="I30" s="49" t="s">
        <v>17</v>
      </c>
      <c r="J30" s="53">
        <f>IF(L30=N30,"",SUM(IF(L30&lt;N30,1,0),IF(O30&lt;Q30,1,0),IF(R30&gt;=T30,0,1)))</f>
      </c>
      <c r="K30" s="81">
        <f>SUM(V30-U30)</f>
        <v>0</v>
      </c>
      <c r="L30" s="82"/>
      <c r="M30" s="49" t="s">
        <v>17</v>
      </c>
      <c r="N30" s="83"/>
      <c r="O30" s="83"/>
      <c r="P30" s="49" t="s">
        <v>17</v>
      </c>
      <c r="Q30" s="83"/>
      <c r="R30" s="79"/>
      <c r="S30" s="49" t="s">
        <v>17</v>
      </c>
      <c r="T30" s="79"/>
      <c r="U30" s="56"/>
      <c r="V30" s="92"/>
      <c r="W30" s="37"/>
      <c r="X30" s="47"/>
    </row>
    <row r="31" spans="1:24" ht="18" customHeight="1">
      <c r="A31" s="72">
        <v>30</v>
      </c>
      <c r="B31" s="51">
        <v>13</v>
      </c>
      <c r="C31" s="63"/>
      <c r="D31" s="64"/>
      <c r="E31" s="45" t="str">
        <f>IF($H$23=$J$23,CONCATENATE("Winner Match #",$A$23),IF($H$23&gt;$J$23,$E$23,$G$23))</f>
        <v>Winner Match #22</v>
      </c>
      <c r="F31" s="45" t="s">
        <v>7</v>
      </c>
      <c r="G31" s="45" t="str">
        <f>IF($H$22=$J$22,CONCATENATE("Winner Match #",$A$22),IF($H$22&gt;$J$22,$E$22,$G$22))</f>
        <v>Winner Match #21</v>
      </c>
      <c r="H31" s="51">
        <f>IF(L31=N31,"",SUM(IF(L31&gt;N31,1,0),IF(O31&gt;Q31,1,0),IF(R31&lt;=T31,0,1)))</f>
      </c>
      <c r="I31" s="45" t="s">
        <v>17</v>
      </c>
      <c r="J31" s="51">
        <f>IF(L31=N31,"",SUM(IF(L31&lt;N31,1,0),IF(O31&lt;Q31,1,0),IF(R31&gt;=T31,0,1)))</f>
      </c>
      <c r="K31" s="73">
        <f>SUM(V31-U31)</f>
        <v>0</v>
      </c>
      <c r="L31" s="66"/>
      <c r="M31" s="45" t="s">
        <v>17</v>
      </c>
      <c r="N31" s="65"/>
      <c r="O31" s="65"/>
      <c r="P31" s="45" t="s">
        <v>17</v>
      </c>
      <c r="Q31" s="65"/>
      <c r="R31" s="63"/>
      <c r="S31" s="45" t="s">
        <v>17</v>
      </c>
      <c r="T31" s="63"/>
      <c r="U31" s="54"/>
      <c r="V31" s="90"/>
      <c r="W31" s="37"/>
      <c r="X31" s="37"/>
    </row>
    <row r="32" spans="1:24" ht="18" customHeight="1">
      <c r="A32" s="72">
        <v>31</v>
      </c>
      <c r="B32" s="51">
        <v>13</v>
      </c>
      <c r="C32" s="63"/>
      <c r="D32" s="64"/>
      <c r="E32" s="45" t="str">
        <f>IF($H$21=$J$21,CONCATENATE("Winner Match #",$A$21),IF($H$21&gt;$J$21,$E$21,$G$21))</f>
        <v>Winner Match #20</v>
      </c>
      <c r="F32" s="45" t="s">
        <v>7</v>
      </c>
      <c r="G32" s="45" t="str">
        <f>IF($H$20=$J$20,CONCATENATE("Winner Match #",$A$20),IF($H$20&gt;$J$20,$E$20,$G$20))</f>
        <v>Winner Match #19</v>
      </c>
      <c r="H32" s="51">
        <f aca="true" t="shared" si="7" ref="H32:H45">IF(L32=N32,"",SUM(IF(L32&gt;N32,1,0),IF(O32&gt;Q32,1,0),IF(R32&lt;=T32,0,1)))</f>
      </c>
      <c r="I32" s="45" t="s">
        <v>17</v>
      </c>
      <c r="J32" s="51">
        <f aca="true" t="shared" si="8" ref="J32:J45">IF(L32=N32,"",SUM(IF(L32&lt;N32,1,0),IF(O32&lt;Q32,1,0),IF(R32&gt;=T32,0,1)))</f>
      </c>
      <c r="K32" s="73">
        <f aca="true" t="shared" si="9" ref="K32:K45">SUM(V32-U32)</f>
        <v>0</v>
      </c>
      <c r="L32" s="66"/>
      <c r="M32" s="45" t="s">
        <v>17</v>
      </c>
      <c r="N32" s="65"/>
      <c r="O32" s="65"/>
      <c r="P32" s="45" t="s">
        <v>17</v>
      </c>
      <c r="Q32" s="65"/>
      <c r="R32" s="63"/>
      <c r="S32" s="45" t="s">
        <v>17</v>
      </c>
      <c r="T32" s="63"/>
      <c r="U32" s="54"/>
      <c r="V32" s="90"/>
      <c r="W32" s="37"/>
      <c r="X32" s="37"/>
    </row>
    <row r="33" spans="1:24" ht="18" customHeight="1" thickBot="1">
      <c r="A33" s="74">
        <v>32</v>
      </c>
      <c r="B33" s="52">
        <v>13</v>
      </c>
      <c r="C33" s="75"/>
      <c r="D33" s="76"/>
      <c r="E33" s="46" t="str">
        <f>IF($H$19=$J$19,CONCATENATE("Winner Match #",$A$19),IF($H$19&gt;$J$19,$E$19,$G$19))</f>
        <v>Winner Match #18</v>
      </c>
      <c r="F33" s="46" t="s">
        <v>7</v>
      </c>
      <c r="G33" s="46" t="str">
        <f>IF($H$18=$J$18,CONCATENATE("Winner Match #",$A$18),IF($H$18&gt;$J$18,$E$18,$G$18))</f>
        <v>Winner Match #17</v>
      </c>
      <c r="H33" s="52">
        <f t="shared" si="7"/>
      </c>
      <c r="I33" s="46" t="s">
        <v>17</v>
      </c>
      <c r="J33" s="52">
        <f t="shared" si="8"/>
      </c>
      <c r="K33" s="77">
        <f t="shared" si="9"/>
        <v>0</v>
      </c>
      <c r="L33" s="84"/>
      <c r="M33" s="46" t="s">
        <v>17</v>
      </c>
      <c r="N33" s="85"/>
      <c r="O33" s="85"/>
      <c r="P33" s="46" t="s">
        <v>17</v>
      </c>
      <c r="Q33" s="85"/>
      <c r="R33" s="75"/>
      <c r="S33" s="46" t="s">
        <v>17</v>
      </c>
      <c r="T33" s="75"/>
      <c r="U33" s="55"/>
      <c r="V33" s="91"/>
      <c r="W33" s="37"/>
      <c r="X33" s="37"/>
    </row>
    <row r="34" spans="1:24" ht="18" customHeight="1">
      <c r="A34" s="78">
        <v>33</v>
      </c>
      <c r="B34" s="7">
        <v>9</v>
      </c>
      <c r="C34" s="79"/>
      <c r="D34" s="80"/>
      <c r="E34" s="49" t="str">
        <f>IF($H$30=$J$30,CONCATENATE("Winner Match #",$A$30),IF($H$30&gt;$J$30,$E$30,$G$30))</f>
        <v>Winner Match #29</v>
      </c>
      <c r="F34" s="49" t="s">
        <v>7</v>
      </c>
      <c r="G34" s="49" t="str">
        <f>IF($H$27=$J$27,CONCATENATE("Loser Match #",$A$27),IF($H$27&lt;$J$27,$E$27,$G$27))</f>
        <v>Loser Match #26</v>
      </c>
      <c r="H34" s="53">
        <f t="shared" si="7"/>
      </c>
      <c r="I34" s="49" t="s">
        <v>17</v>
      </c>
      <c r="J34" s="53">
        <f t="shared" si="8"/>
      </c>
      <c r="K34" s="81">
        <f t="shared" si="9"/>
        <v>0</v>
      </c>
      <c r="L34" s="82"/>
      <c r="M34" s="49" t="s">
        <v>17</v>
      </c>
      <c r="N34" s="83"/>
      <c r="O34" s="83"/>
      <c r="P34" s="49" t="s">
        <v>17</v>
      </c>
      <c r="Q34" s="83"/>
      <c r="R34" s="79"/>
      <c r="S34" s="49" t="s">
        <v>17</v>
      </c>
      <c r="T34" s="79"/>
      <c r="U34" s="56"/>
      <c r="V34" s="92"/>
      <c r="W34" s="37"/>
      <c r="X34" s="37"/>
    </row>
    <row r="35" spans="1:24" ht="18" customHeight="1">
      <c r="A35" s="72">
        <f aca="true" t="shared" si="10" ref="A35:A46">SUM(A34,1)</f>
        <v>34</v>
      </c>
      <c r="B35" s="3">
        <v>9</v>
      </c>
      <c r="C35" s="63"/>
      <c r="D35" s="64"/>
      <c r="E35" s="45" t="str">
        <f>IF($H$31=$J$31,CONCATENATE("Winner Match #",$A$31),IF($H$31&gt;$J$31,$E$31,$G$31))</f>
        <v>Winner Match #30</v>
      </c>
      <c r="F35" s="45" t="s">
        <v>7</v>
      </c>
      <c r="G35" s="45" t="str">
        <f>IF($H$26=$J$26,CONCATENATE("Loser Match #",$A$26),IF($H$26&lt;$J$26,$E$26,$G$26))</f>
        <v>Loser Match #25</v>
      </c>
      <c r="H35" s="51">
        <f t="shared" si="7"/>
      </c>
      <c r="I35" s="45" t="s">
        <v>17</v>
      </c>
      <c r="J35" s="51">
        <f t="shared" si="8"/>
      </c>
      <c r="K35" s="73">
        <f t="shared" si="9"/>
        <v>0</v>
      </c>
      <c r="L35" s="66"/>
      <c r="M35" s="45" t="s">
        <v>17</v>
      </c>
      <c r="N35" s="65"/>
      <c r="O35" s="65"/>
      <c r="P35" s="45" t="s">
        <v>17</v>
      </c>
      <c r="Q35" s="65"/>
      <c r="R35" s="63"/>
      <c r="S35" s="45" t="s">
        <v>17</v>
      </c>
      <c r="T35" s="63"/>
      <c r="U35" s="54"/>
      <c r="V35" s="90"/>
      <c r="W35" s="37"/>
      <c r="X35" s="37"/>
    </row>
    <row r="36" spans="1:24" ht="18" customHeight="1">
      <c r="A36" s="72">
        <f t="shared" si="10"/>
        <v>35</v>
      </c>
      <c r="B36" s="3">
        <v>9</v>
      </c>
      <c r="C36" s="63"/>
      <c r="D36" s="64"/>
      <c r="E36" s="45" t="str">
        <f>IF($H$32=$J$32,CONCATENATE("Winner Match #",$A$32),IF($H$32&gt;$J$32,$E$32,$G$32))</f>
        <v>Winner Match #31</v>
      </c>
      <c r="F36" s="45" t="s">
        <v>7</v>
      </c>
      <c r="G36" s="45" t="str">
        <f>IF($H$29=$J$29,CONCATENATE("Loser Match #",$A$29),IF($H$29&lt;$J$29,$E$29,$G$29))</f>
        <v>Loser Match #28</v>
      </c>
      <c r="H36" s="51">
        <f t="shared" si="7"/>
      </c>
      <c r="I36" s="45" t="s">
        <v>17</v>
      </c>
      <c r="J36" s="51">
        <f t="shared" si="8"/>
      </c>
      <c r="K36" s="73">
        <f t="shared" si="9"/>
        <v>0</v>
      </c>
      <c r="L36" s="66"/>
      <c r="M36" s="45" t="s">
        <v>17</v>
      </c>
      <c r="N36" s="65"/>
      <c r="O36" s="65"/>
      <c r="P36" s="45" t="s">
        <v>17</v>
      </c>
      <c r="Q36" s="65"/>
      <c r="R36" s="63"/>
      <c r="S36" s="45" t="s">
        <v>17</v>
      </c>
      <c r="T36" s="63"/>
      <c r="U36" s="54"/>
      <c r="V36" s="90"/>
      <c r="W36" s="37"/>
      <c r="X36" s="37"/>
    </row>
    <row r="37" spans="1:24" ht="18" customHeight="1" thickBot="1">
      <c r="A37" s="74">
        <f t="shared" si="10"/>
        <v>36</v>
      </c>
      <c r="B37" s="4">
        <v>9</v>
      </c>
      <c r="C37" s="75"/>
      <c r="D37" s="76"/>
      <c r="E37" s="46" t="str">
        <f>IF($H$33=$J$33,CONCATENATE("Winner Match #",$A$33),IF($H$33&gt;$J$33,$E$33,$G$33))</f>
        <v>Winner Match #32</v>
      </c>
      <c r="F37" s="46" t="s">
        <v>7</v>
      </c>
      <c r="G37" s="46" t="str">
        <f>IF($H$28=$J$28,CONCATENATE("Loser Match #",$A$28),IF($H$28&lt;$J$28,$E$28,$G$28))</f>
        <v>Loser Match #27</v>
      </c>
      <c r="H37" s="52">
        <f t="shared" si="7"/>
      </c>
      <c r="I37" s="46" t="s">
        <v>17</v>
      </c>
      <c r="J37" s="52">
        <f t="shared" si="8"/>
      </c>
      <c r="K37" s="77">
        <f t="shared" si="9"/>
        <v>0</v>
      </c>
      <c r="L37" s="84"/>
      <c r="M37" s="46" t="s">
        <v>17</v>
      </c>
      <c r="N37" s="85"/>
      <c r="O37" s="85"/>
      <c r="P37" s="46" t="s">
        <v>17</v>
      </c>
      <c r="Q37" s="85"/>
      <c r="R37" s="75"/>
      <c r="S37" s="46" t="s">
        <v>17</v>
      </c>
      <c r="T37" s="75"/>
      <c r="U37" s="55"/>
      <c r="V37" s="91"/>
      <c r="W37" s="37"/>
      <c r="X37" s="37"/>
    </row>
    <row r="38" spans="1:24" ht="18" customHeight="1">
      <c r="A38" s="78">
        <f t="shared" si="10"/>
        <v>37</v>
      </c>
      <c r="B38" s="7" t="s">
        <v>40</v>
      </c>
      <c r="C38" s="79"/>
      <c r="D38" s="80"/>
      <c r="E38" s="49" t="str">
        <f>IF($H$26=$J$26,CONCATENATE("Winner Match #",$A$26),IF($H$26&gt;$J$26,$E$26,$G$26))</f>
        <v>Winner Match #25</v>
      </c>
      <c r="F38" s="49" t="s">
        <v>7</v>
      </c>
      <c r="G38" s="49" t="str">
        <f>IF($H$27=$J$27,CONCATENATE("Winner Match #",$A$27),IF($H$27&gt;$J$27,$E$27,$G$27))</f>
        <v>Winner Match #26</v>
      </c>
      <c r="H38" s="53">
        <f t="shared" si="7"/>
      </c>
      <c r="I38" s="49" t="s">
        <v>17</v>
      </c>
      <c r="J38" s="53">
        <f t="shared" si="8"/>
      </c>
      <c r="K38" s="81">
        <f t="shared" si="9"/>
        <v>0</v>
      </c>
      <c r="L38" s="82"/>
      <c r="M38" s="49" t="s">
        <v>17</v>
      </c>
      <c r="N38" s="83"/>
      <c r="O38" s="83"/>
      <c r="P38" s="49" t="s">
        <v>17</v>
      </c>
      <c r="Q38" s="83"/>
      <c r="R38" s="79"/>
      <c r="S38" s="49" t="s">
        <v>17</v>
      </c>
      <c r="T38" s="79"/>
      <c r="U38" s="56"/>
      <c r="V38" s="92"/>
      <c r="W38" s="37"/>
      <c r="X38" s="37"/>
    </row>
    <row r="39" spans="1:24" ht="18" customHeight="1" thickBot="1">
      <c r="A39" s="74">
        <f t="shared" si="10"/>
        <v>38</v>
      </c>
      <c r="B39" s="4" t="s">
        <v>40</v>
      </c>
      <c r="C39" s="75"/>
      <c r="D39" s="76"/>
      <c r="E39" s="46" t="str">
        <f>IF($H$28=$J$28,CONCATENATE("Winner Match #",$A$28),IF($H$28&gt;$J$28,$E$28,$G$28))</f>
        <v>Winner Match #27</v>
      </c>
      <c r="F39" s="46" t="s">
        <v>7</v>
      </c>
      <c r="G39" s="46" t="str">
        <f>IF($H$29=$J$29,CONCATENATE("Winner Match #",$A$29),IF($H$29&gt;$J$29,$E$29,$G$29))</f>
        <v>Winner Match #28</v>
      </c>
      <c r="H39" s="52">
        <f t="shared" si="7"/>
      </c>
      <c r="I39" s="46" t="s">
        <v>17</v>
      </c>
      <c r="J39" s="52">
        <f t="shared" si="8"/>
      </c>
      <c r="K39" s="77">
        <f t="shared" si="9"/>
        <v>0</v>
      </c>
      <c r="L39" s="84"/>
      <c r="M39" s="46" t="s">
        <v>17</v>
      </c>
      <c r="N39" s="85"/>
      <c r="O39" s="85"/>
      <c r="P39" s="46" t="s">
        <v>17</v>
      </c>
      <c r="Q39" s="85"/>
      <c r="R39" s="75"/>
      <c r="S39" s="46" t="s">
        <v>17</v>
      </c>
      <c r="T39" s="75"/>
      <c r="U39" s="55"/>
      <c r="V39" s="91"/>
      <c r="W39" s="37"/>
      <c r="X39" s="37"/>
    </row>
    <row r="40" spans="1:24" ht="18" customHeight="1">
      <c r="A40" s="78">
        <f t="shared" si="10"/>
        <v>39</v>
      </c>
      <c r="B40" s="7">
        <v>7</v>
      </c>
      <c r="C40" s="79"/>
      <c r="D40" s="80"/>
      <c r="E40" s="49" t="str">
        <f>IF($H$34=$J$34,CONCATENATE("Winner Match #",$A$34),IF($H$34&gt;$J$34,$E$34,$G$34))</f>
        <v>Winner Match #33</v>
      </c>
      <c r="F40" s="49" t="s">
        <v>7</v>
      </c>
      <c r="G40" s="49" t="str">
        <f>IF($H$35=$J$35,CONCATENATE("Winner Match #",$A$35),IF($H$35&gt;$J$35,$E$35,$G$35))</f>
        <v>Winner Match #34</v>
      </c>
      <c r="H40" s="53">
        <f t="shared" si="7"/>
      </c>
      <c r="I40" s="49" t="s">
        <v>17</v>
      </c>
      <c r="J40" s="53">
        <f t="shared" si="8"/>
      </c>
      <c r="K40" s="81">
        <f t="shared" si="9"/>
        <v>0</v>
      </c>
      <c r="L40" s="82"/>
      <c r="M40" s="49" t="s">
        <v>17</v>
      </c>
      <c r="N40" s="83"/>
      <c r="O40" s="83"/>
      <c r="P40" s="49" t="s">
        <v>17</v>
      </c>
      <c r="Q40" s="83"/>
      <c r="R40" s="79"/>
      <c r="S40" s="49" t="s">
        <v>17</v>
      </c>
      <c r="T40" s="79"/>
      <c r="U40" s="56"/>
      <c r="V40" s="92"/>
      <c r="W40" s="37"/>
      <c r="X40" s="37"/>
    </row>
    <row r="41" spans="1:24" s="48" customFormat="1" ht="18" customHeight="1" thickBot="1">
      <c r="A41" s="74">
        <f t="shared" si="10"/>
        <v>40</v>
      </c>
      <c r="B41" s="4">
        <v>7</v>
      </c>
      <c r="C41" s="75"/>
      <c r="D41" s="76"/>
      <c r="E41" s="46" t="str">
        <f>IF($H$36=$J$36,CONCATENATE("Winner Match #",$A$36),IF($H$36&gt;$J$36,$E$36,$G$36))</f>
        <v>Winner Match #35</v>
      </c>
      <c r="F41" s="46" t="s">
        <v>7</v>
      </c>
      <c r="G41" s="46" t="str">
        <f>IF($H$37=$J$37,CONCATENATE("Winner Match #",$A$37),IF($H$37&gt;$J$37,$E$37,$G$37))</f>
        <v>Winner Match #36</v>
      </c>
      <c r="H41" s="52">
        <f t="shared" si="7"/>
      </c>
      <c r="I41" s="46" t="s">
        <v>17</v>
      </c>
      <c r="J41" s="52">
        <f t="shared" si="8"/>
      </c>
      <c r="K41" s="77">
        <f t="shared" si="9"/>
        <v>0</v>
      </c>
      <c r="L41" s="84"/>
      <c r="M41" s="46" t="s">
        <v>17</v>
      </c>
      <c r="N41" s="85"/>
      <c r="O41" s="85"/>
      <c r="P41" s="46" t="s">
        <v>17</v>
      </c>
      <c r="Q41" s="85"/>
      <c r="R41" s="75"/>
      <c r="S41" s="46" t="s">
        <v>17</v>
      </c>
      <c r="T41" s="75"/>
      <c r="U41" s="55"/>
      <c r="V41" s="91"/>
      <c r="W41" s="47"/>
      <c r="X41" s="47"/>
    </row>
    <row r="42" spans="1:24" s="48" customFormat="1" ht="18" customHeight="1">
      <c r="A42" s="78">
        <f t="shared" si="10"/>
        <v>41</v>
      </c>
      <c r="B42" s="7">
        <v>5</v>
      </c>
      <c r="C42" s="79"/>
      <c r="D42" s="80"/>
      <c r="E42" s="49" t="str">
        <f>IF($H$40=$J$40,CONCATENATE("Winner Match #",$A$40),IF($H$40&gt;$J$40,$E$40,$G$40))</f>
        <v>Winner Match #39</v>
      </c>
      <c r="F42" s="49" t="s">
        <v>7</v>
      </c>
      <c r="G42" s="49" t="str">
        <f>IF($H$39=$J$39,CONCATENATE("Loser Match #",$A$39),IF($H$39&lt;$J$39,$E$39,$G$39))</f>
        <v>Loser Match #38</v>
      </c>
      <c r="H42" s="53">
        <f t="shared" si="7"/>
      </c>
      <c r="I42" s="49" t="s">
        <v>17</v>
      </c>
      <c r="J42" s="53">
        <f t="shared" si="8"/>
      </c>
      <c r="K42" s="81">
        <f t="shared" si="9"/>
        <v>0</v>
      </c>
      <c r="L42" s="82"/>
      <c r="M42" s="49" t="s">
        <v>17</v>
      </c>
      <c r="N42" s="83"/>
      <c r="O42" s="83"/>
      <c r="P42" s="49" t="s">
        <v>17</v>
      </c>
      <c r="Q42" s="83"/>
      <c r="R42" s="79"/>
      <c r="S42" s="49" t="s">
        <v>17</v>
      </c>
      <c r="T42" s="79"/>
      <c r="U42" s="56"/>
      <c r="V42" s="92"/>
      <c r="W42" s="47"/>
      <c r="X42" s="47"/>
    </row>
    <row r="43" spans="1:24" s="48" customFormat="1" ht="18" customHeight="1" thickBot="1">
      <c r="A43" s="74">
        <f t="shared" si="10"/>
        <v>42</v>
      </c>
      <c r="B43" s="4">
        <v>5</v>
      </c>
      <c r="C43" s="75"/>
      <c r="D43" s="76"/>
      <c r="E43" s="46" t="str">
        <f>IF($H$41=$J$41,CONCATENATE("Winner Match #",$A$41),IF($H$41&gt;$J$41,$E$41,$G$41))</f>
        <v>Winner Match #40</v>
      </c>
      <c r="F43" s="46" t="s">
        <v>7</v>
      </c>
      <c r="G43" s="46" t="str">
        <f>IF($H$38=$J$38,CONCATENATE("Loser Match #",$A$38),IF($H$38&lt;$J$38,$E$38,$G$38))</f>
        <v>Loser Match #37</v>
      </c>
      <c r="H43" s="52">
        <f t="shared" si="7"/>
      </c>
      <c r="I43" s="46" t="s">
        <v>17</v>
      </c>
      <c r="J43" s="52">
        <f t="shared" si="8"/>
      </c>
      <c r="K43" s="77">
        <f t="shared" si="9"/>
        <v>0</v>
      </c>
      <c r="L43" s="84"/>
      <c r="M43" s="46" t="s">
        <v>17</v>
      </c>
      <c r="N43" s="85"/>
      <c r="O43" s="85"/>
      <c r="P43" s="46" t="s">
        <v>17</v>
      </c>
      <c r="Q43" s="85"/>
      <c r="R43" s="75"/>
      <c r="S43" s="46" t="s">
        <v>17</v>
      </c>
      <c r="T43" s="75"/>
      <c r="U43" s="55"/>
      <c r="V43" s="91"/>
      <c r="W43" s="47"/>
      <c r="X43" s="47"/>
    </row>
    <row r="44" spans="1:24" s="48" customFormat="1" ht="18" customHeight="1">
      <c r="A44" s="78">
        <f t="shared" si="10"/>
        <v>43</v>
      </c>
      <c r="B44" s="7" t="s">
        <v>19</v>
      </c>
      <c r="C44" s="79"/>
      <c r="D44" s="80"/>
      <c r="E44" s="49" t="str">
        <f>IF($H$38=$J$38,CONCATENATE("Winner Match #",$A$38),IF($H$38&gt;$J$38,$E$38,$G$38))</f>
        <v>Winner Match #37</v>
      </c>
      <c r="F44" s="49" t="s">
        <v>7</v>
      </c>
      <c r="G44" s="49" t="str">
        <f>IF($H$42=$J$42,CONCATENATE("Winner Match #",$A$42),IF($H$42&gt;$J$42,$E$42,$G$42))</f>
        <v>Winner Match #41</v>
      </c>
      <c r="H44" s="53">
        <f t="shared" si="7"/>
      </c>
      <c r="I44" s="49" t="s">
        <v>17</v>
      </c>
      <c r="J44" s="53">
        <f t="shared" si="8"/>
      </c>
      <c r="K44" s="81">
        <f t="shared" si="9"/>
        <v>0</v>
      </c>
      <c r="L44" s="82"/>
      <c r="M44" s="49" t="s">
        <v>17</v>
      </c>
      <c r="N44" s="83"/>
      <c r="O44" s="83"/>
      <c r="P44" s="49" t="s">
        <v>17</v>
      </c>
      <c r="Q44" s="83"/>
      <c r="R44" s="79"/>
      <c r="S44" s="49" t="s">
        <v>17</v>
      </c>
      <c r="T44" s="79"/>
      <c r="U44" s="56"/>
      <c r="V44" s="92"/>
      <c r="W44" s="37"/>
      <c r="X44" s="47"/>
    </row>
    <row r="45" spans="1:24" ht="18" customHeight="1" thickBot="1">
      <c r="A45" s="74">
        <f t="shared" si="10"/>
        <v>44</v>
      </c>
      <c r="B45" s="4" t="s">
        <v>19</v>
      </c>
      <c r="C45" s="75"/>
      <c r="D45" s="76"/>
      <c r="E45" s="46" t="str">
        <f>IF($H$39=$J$39,CONCATENATE("Winner Match #",$A$39),IF($H$39&gt;$J$39,$E$39,$G$39))</f>
        <v>Winner Match #38</v>
      </c>
      <c r="F45" s="46" t="s">
        <v>7</v>
      </c>
      <c r="G45" s="46" t="str">
        <f>IF($H$43=$J$43,CONCATENATE("Winner Match #",$A$43),IF($H$43&gt;$J$43,$E$43,$G$43))</f>
        <v>Winner Match #42</v>
      </c>
      <c r="H45" s="52">
        <f t="shared" si="7"/>
      </c>
      <c r="I45" s="46" t="s">
        <v>17</v>
      </c>
      <c r="J45" s="52">
        <f t="shared" si="8"/>
      </c>
      <c r="K45" s="77">
        <f t="shared" si="9"/>
        <v>0</v>
      </c>
      <c r="L45" s="84"/>
      <c r="M45" s="46" t="s">
        <v>17</v>
      </c>
      <c r="N45" s="85"/>
      <c r="O45" s="85"/>
      <c r="P45" s="46" t="s">
        <v>17</v>
      </c>
      <c r="Q45" s="85"/>
      <c r="R45" s="75"/>
      <c r="S45" s="46" t="s">
        <v>17</v>
      </c>
      <c r="T45" s="75"/>
      <c r="U45" s="55"/>
      <c r="V45" s="91"/>
      <c r="W45" s="37"/>
      <c r="X45" s="37"/>
    </row>
    <row r="46" spans="1:24" s="48" customFormat="1" ht="18" customHeight="1">
      <c r="A46" s="78">
        <f t="shared" si="10"/>
        <v>45</v>
      </c>
      <c r="B46" s="86" t="s">
        <v>20</v>
      </c>
      <c r="C46" s="79"/>
      <c r="D46" s="80"/>
      <c r="E46" s="49" t="str">
        <f>IF($H$44=$J$44,CONCATENATE("Loser Match #",$A$44),IF($H$44&lt;$J$44,$E$44,$G$44))</f>
        <v>Loser Match #43</v>
      </c>
      <c r="F46" s="49" t="s">
        <v>7</v>
      </c>
      <c r="G46" s="49" t="str">
        <f>IF($H$45=$J$45,CONCATENATE("Loser Match #",$A$45),IF($H$45&lt;$J$45,$E$45,$G$45))</f>
        <v>Loser Match #44</v>
      </c>
      <c r="H46" s="53">
        <f>IF(L46=N46,"",SUM(IF(L46&gt;N46,1,0),IF(O46&gt;Q46,1,0),IF(R46&lt;=T46,0,1)))</f>
      </c>
      <c r="I46" s="49" t="s">
        <v>17</v>
      </c>
      <c r="J46" s="53">
        <f>IF(L46=N46,"",SUM(IF(L46&lt;N46,1,0),IF(O46&lt;Q46,1,0),IF(R46&gt;=T46,0,1)))</f>
      </c>
      <c r="K46" s="81">
        <f>SUM(V46-U46)</f>
        <v>0</v>
      </c>
      <c r="L46" s="82"/>
      <c r="M46" s="49" t="s">
        <v>17</v>
      </c>
      <c r="N46" s="83"/>
      <c r="O46" s="83"/>
      <c r="P46" s="49" t="s">
        <v>17</v>
      </c>
      <c r="Q46" s="83"/>
      <c r="R46" s="79"/>
      <c r="S46" s="49" t="s">
        <v>17</v>
      </c>
      <c r="T46" s="79"/>
      <c r="U46" s="56"/>
      <c r="V46" s="92"/>
      <c r="W46" s="37"/>
      <c r="X46" s="47"/>
    </row>
    <row r="47" spans="1:24" ht="18" customHeight="1" thickBot="1">
      <c r="A47" s="74">
        <v>46</v>
      </c>
      <c r="B47" s="4" t="s">
        <v>21</v>
      </c>
      <c r="C47" s="75"/>
      <c r="D47" s="76"/>
      <c r="E47" s="46" t="str">
        <f>IF($H$44=$J$44,CONCATENATE("Winner Match #",$A$44),IF($H$44&gt;$J$44,$E$44,$G$44))</f>
        <v>Winner Match #43</v>
      </c>
      <c r="F47" s="46" t="s">
        <v>7</v>
      </c>
      <c r="G47" s="46" t="str">
        <f>IF($H$45=$J$45,CONCATENATE("Winner Match #",$A$45),IF($H$45&gt;$J$45,$E$45,$G$45))</f>
        <v>Winner Match #44</v>
      </c>
      <c r="H47" s="52">
        <f>IF(L47=N47,"",SUM(IF(L47&gt;N47,1,0),IF(O47&gt;Q47,1,0),IF(R47&lt;=T47,0,1)))</f>
      </c>
      <c r="I47" s="46" t="s">
        <v>17</v>
      </c>
      <c r="J47" s="52">
        <f>IF(L47=N47,"",SUM(IF(L47&lt;N47,1,0),IF(O47&lt;Q47,1,0),IF(R47&gt;=T47,0,1)))</f>
      </c>
      <c r="K47" s="77">
        <f>SUM(V47-U47)</f>
        <v>0</v>
      </c>
      <c r="L47" s="84"/>
      <c r="M47" s="46" t="s">
        <v>17</v>
      </c>
      <c r="N47" s="85"/>
      <c r="O47" s="85"/>
      <c r="P47" s="46" t="s">
        <v>17</v>
      </c>
      <c r="Q47" s="85"/>
      <c r="R47" s="75"/>
      <c r="S47" s="46" t="s">
        <v>17</v>
      </c>
      <c r="T47" s="75"/>
      <c r="U47" s="55"/>
      <c r="V47" s="91"/>
      <c r="W47" s="37"/>
      <c r="X47" s="37"/>
    </row>
  </sheetData>
  <sheetProtection password="CCA4" sheet="1" objects="1" scenarios="1" formatCells="0" formatColumns="0" formatRows="0" selectLockedCells="1"/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600" verticalDpi="600" orientation="portrait" paperSize="9" scale="79" r:id="rId2"/>
  <headerFooter alignWithMargins="0">
    <oddHeader>&amp;C&amp;12Resultate DE 24 Teams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65"/>
  <sheetViews>
    <sheetView workbookViewId="0" topLeftCell="A1">
      <selection activeCell="A61" sqref="A61"/>
    </sheetView>
  </sheetViews>
  <sheetFormatPr defaultColWidth="11.421875" defaultRowHeight="12.75"/>
  <cols>
    <col min="1" max="1" width="11.7109375" style="132" customWidth="1"/>
    <col min="2" max="5" width="11.7109375" style="95" customWidth="1"/>
    <col min="6" max="6" width="8.57421875" style="95" customWidth="1"/>
    <col min="7" max="11" width="11.7109375" style="95" customWidth="1"/>
    <col min="12" max="12" width="11.7109375" style="96" customWidth="1"/>
    <col min="13" max="16384" width="9.140625" style="95" customWidth="1"/>
  </cols>
  <sheetData>
    <row r="1" spans="1:5" ht="9" customHeight="1">
      <c r="A1"/>
      <c r="B1" s="93" t="str">
        <f>CONCATENATE(Resultate!$E$10," ")</f>
        <v>Seed #1 </v>
      </c>
      <c r="C1" s="94"/>
      <c r="D1" s="94"/>
      <c r="E1" s="94"/>
    </row>
    <row r="2" spans="1:12" ht="9" customHeight="1">
      <c r="A2"/>
      <c r="B2" s="97"/>
      <c r="C2" s="94"/>
      <c r="D2" s="94"/>
      <c r="E2" s="94"/>
      <c r="L2" s="98" t="str">
        <f>CONCATENATE(Resultate!$E$25," ")</f>
        <v>Loser Match #16 </v>
      </c>
    </row>
    <row r="3" spans="1:12" ht="9" customHeight="1">
      <c r="A3" s="93" t="str">
        <f>CONCATENATE(Resultate!$G$2," ")</f>
        <v>Seed #17 </v>
      </c>
      <c r="B3" s="99" t="str">
        <f>CONCATENATE("",Resultate!$A$10,"")</f>
        <v>9</v>
      </c>
      <c r="C3" s="87" t="str">
        <f>CONCATENATE(Resultate!$E$26," ")</f>
        <v>Winner Match #9 </v>
      </c>
      <c r="D3" s="94"/>
      <c r="E3" s="94"/>
      <c r="L3" s="100"/>
    </row>
    <row r="4" spans="1:12" ht="9" customHeight="1">
      <c r="A4" s="101" t="str">
        <f>CONCATENATE("(",Resultate!$J$2," : ",Resultate!$H$2,")")</f>
        <v>( : )</v>
      </c>
      <c r="B4" s="102" t="str">
        <f>CONCATENATE("(",Resultate!$H$10," : ",Resultate!$J$10,")")</f>
        <v>( : )</v>
      </c>
      <c r="C4" s="97"/>
      <c r="D4" s="94"/>
      <c r="E4" s="94"/>
      <c r="K4" s="103" t="str">
        <f>CONCATENATE(Resultate!$E$30," ")</f>
        <v>Winner Match #24 </v>
      </c>
      <c r="L4" s="104" t="str">
        <f>CONCATENATE("",Resultate!$A$25,"")</f>
        <v>24</v>
      </c>
    </row>
    <row r="5" spans="1:12" ht="9" customHeight="1">
      <c r="A5" s="99" t="str">
        <f>CONCATENATE("",Resultate!$A$2,"")</f>
        <v>1</v>
      </c>
      <c r="B5" s="105" t="str">
        <f>CONCATENATE(Resultate!$G$10," ")</f>
        <v>Winner Match #1 </v>
      </c>
      <c r="C5" s="106"/>
      <c r="D5" s="94"/>
      <c r="E5" s="94"/>
      <c r="K5" s="107"/>
      <c r="L5" s="108" t="str">
        <f>CONCATENATE("(",Resultate!$H$25," : ",Resultate!$J$25,")")</f>
        <v>( : )</v>
      </c>
    </row>
    <row r="6" spans="1:12" ht="9" customHeight="1">
      <c r="A6" s="105" t="str">
        <f>CONCATENATE(Resultate!$E$2," ")</f>
        <v>Seed #16 </v>
      </c>
      <c r="B6" s="109"/>
      <c r="C6" s="106"/>
      <c r="D6" s="94"/>
      <c r="E6" s="94"/>
      <c r="K6" s="110"/>
      <c r="L6" s="111" t="str">
        <f>CONCATENATE(Resultate!$G$25," ")</f>
        <v>Loser Match #1 </v>
      </c>
    </row>
    <row r="7" spans="1:12" ht="9" customHeight="1">
      <c r="A7" s="98"/>
      <c r="B7" s="112"/>
      <c r="C7" s="99" t="str">
        <f>CONCATENATE("",Resultate!$A$26,"")</f>
        <v>25</v>
      </c>
      <c r="D7" s="87" t="str">
        <f>CONCATENATE(Resultate!$E$38," ")</f>
        <v>Winner Match #25 </v>
      </c>
      <c r="E7" s="94"/>
      <c r="K7" s="110"/>
      <c r="L7" s="109"/>
    </row>
    <row r="8" spans="1:11" ht="9" customHeight="1">
      <c r="A8" s="93" t="str">
        <f>CONCATENATE(Resultate!$E$3," ")</f>
        <v>Seed #9 </v>
      </c>
      <c r="B8" s="112"/>
      <c r="C8" s="106"/>
      <c r="D8" s="97"/>
      <c r="E8" s="94"/>
      <c r="J8" s="103" t="str">
        <f>CONCATENATE(Resultate!$E$34," ")</f>
        <v>Winner Match #29 </v>
      </c>
      <c r="K8" s="104" t="str">
        <f>CONCATENATE("",Resultate!$A$30,"")</f>
        <v>29</v>
      </c>
    </row>
    <row r="9" spans="1:11" ht="9" customHeight="1">
      <c r="A9" s="101" t="str">
        <f>CONCATENATE("(",Resultate!$H$3," : ",Resultate!$J$3,")")</f>
        <v>( : )</v>
      </c>
      <c r="B9" s="113" t="str">
        <f>CONCATENATE(Resultate!$E$11," ")</f>
        <v>Winner Match #2 </v>
      </c>
      <c r="C9" s="102" t="str">
        <f>CONCATENATE("(",Resultate!$H$26," : ",Resultate!$J$26,")")</f>
        <v>( : )</v>
      </c>
      <c r="D9" s="106"/>
      <c r="E9" s="94"/>
      <c r="J9" s="107"/>
      <c r="K9" s="110"/>
    </row>
    <row r="10" spans="1:12" ht="9" customHeight="1">
      <c r="A10" s="99" t="str">
        <f>CONCATENATE("",Resultate!$A$3,"")</f>
        <v>2</v>
      </c>
      <c r="B10" s="97"/>
      <c r="C10" s="106"/>
      <c r="D10" s="106"/>
      <c r="E10" s="94"/>
      <c r="H10" s="114" t="str">
        <f>CONCATENATE(Resultate!$G$42," ")</f>
        <v>Loser Match #38 </v>
      </c>
      <c r="J10" s="110"/>
      <c r="K10" s="108" t="str">
        <f>CONCATENATE("(",Resultate!$H$30," : ",Resultate!$J$30,")")</f>
        <v>( : )</v>
      </c>
      <c r="L10" s="98" t="str">
        <f>CONCATENATE(Resultate!$E$24," ")</f>
        <v>Loser Match #2 </v>
      </c>
    </row>
    <row r="11" spans="1:12" ht="9" customHeight="1">
      <c r="A11" s="105" t="str">
        <f>CONCATENATE(Resultate!$G$3," ")</f>
        <v>Seed #24 </v>
      </c>
      <c r="B11" s="99" t="str">
        <f>CONCATENATE("",Resultate!$A$11,"")</f>
        <v>10</v>
      </c>
      <c r="C11" s="115" t="str">
        <f>CONCATENATE(Resultate!$G$26," ")</f>
        <v>Winner Match #10 </v>
      </c>
      <c r="D11" s="106"/>
      <c r="E11" s="94"/>
      <c r="H11" s="100"/>
      <c r="J11" s="10"/>
      <c r="K11" s="110"/>
      <c r="L11" s="100"/>
    </row>
    <row r="12" spans="1:12" ht="9" customHeight="1">
      <c r="A12" s="98"/>
      <c r="B12" s="102" t="str">
        <f>CONCATENATE("(",Resultate!$H$11," : ",Resultate!$J$11,")")</f>
        <v>( : )</v>
      </c>
      <c r="C12" s="109"/>
      <c r="D12" s="106"/>
      <c r="E12" s="94"/>
      <c r="F12" s="9" t="s">
        <v>41</v>
      </c>
      <c r="H12" s="110"/>
      <c r="I12" s="103" t="str">
        <f>CONCATENATE(Resultate!$E$40," ")</f>
        <v>Winner Match #33 </v>
      </c>
      <c r="J12" s="104" t="str">
        <f>CONCATENATE("",Resultate!$A$34,"")</f>
        <v>33</v>
      </c>
      <c r="K12" s="116" t="str">
        <f>CONCATENATE(Resultate!$G$30," ")</f>
        <v>Winner Match #23 </v>
      </c>
      <c r="L12" s="104" t="str">
        <f>CONCATENATE("",Resultate!$A$24,"")</f>
        <v>23</v>
      </c>
    </row>
    <row r="13" spans="1:12" ht="9" customHeight="1">
      <c r="A13"/>
      <c r="B13" s="105" t="str">
        <f>CONCATENATE(Resultate!$G$11," ")</f>
        <v>Seed #8 </v>
      </c>
      <c r="C13" s="94"/>
      <c r="D13" s="106"/>
      <c r="E13" s="94"/>
      <c r="F13" s="117"/>
      <c r="H13" s="110"/>
      <c r="I13" s="107"/>
      <c r="J13" s="110"/>
      <c r="K13" s="97"/>
      <c r="L13" s="108" t="str">
        <f>CONCATENATE("(",Resultate!$H$24," : ",Resultate!$J$24,")")</f>
        <v>( : )</v>
      </c>
    </row>
    <row r="14" spans="1:12" ht="9" customHeight="1">
      <c r="A14"/>
      <c r="B14" s="109"/>
      <c r="C14" s="94"/>
      <c r="D14" s="8"/>
      <c r="E14" s="94"/>
      <c r="H14" s="118"/>
      <c r="I14" s="110"/>
      <c r="J14" s="108" t="str">
        <f>CONCATENATE("(",Resultate!$H$34," : ",Resultate!$J$34,")")</f>
        <v>( : )</v>
      </c>
      <c r="L14" s="111" t="str">
        <f>CONCATENATE(Resultate!$G$24," ")</f>
        <v>Loser Match #15 </v>
      </c>
    </row>
    <row r="15" spans="1:12" ht="9" customHeight="1">
      <c r="A15"/>
      <c r="B15" s="112"/>
      <c r="C15" s="94"/>
      <c r="D15" s="99" t="str">
        <f>CONCATENATE("",Resultate!$A$38,"")</f>
        <v>37</v>
      </c>
      <c r="E15" s="119" t="str">
        <f>CONCATENATE(Resultate!$E$44," ")</f>
        <v>Winner Match #37 </v>
      </c>
      <c r="F15" s="120" t="str">
        <f>CONCATENATE("",Resultate!$A$44,"")</f>
        <v>43</v>
      </c>
      <c r="G15" s="105" t="str">
        <f>CONCATENATE(Resultate!$G$44," ")</f>
        <v>Winner Match #41 </v>
      </c>
      <c r="H15" s="104" t="str">
        <f>CONCATENATE("",Resultate!$A$42,"")</f>
        <v>41</v>
      </c>
      <c r="I15" s="110"/>
      <c r="J15" s="110"/>
      <c r="L15" s="109"/>
    </row>
    <row r="16" spans="1:10" ht="9" customHeight="1">
      <c r="A16"/>
      <c r="B16" s="112"/>
      <c r="C16" s="94"/>
      <c r="D16" s="106"/>
      <c r="E16" s="109"/>
      <c r="F16" s="121" t="str">
        <f>CONCATENATE("(",Resultate!$H$44," : ",Resultate!$J$44,")")</f>
        <v>( : )</v>
      </c>
      <c r="G16" s="97"/>
      <c r="H16" s="110"/>
      <c r="I16" s="110"/>
      <c r="J16" s="111" t="str">
        <f>CONCATENATE(Resultate!$G$34," ")</f>
        <v>Loser Match #26 </v>
      </c>
    </row>
    <row r="17" spans="1:10" ht="9" customHeight="1">
      <c r="A17"/>
      <c r="B17" s="93" t="str">
        <f>CONCATENATE(Resultate!$E$12," ")</f>
        <v>Seed #5 </v>
      </c>
      <c r="C17" s="94"/>
      <c r="D17" s="102" t="str">
        <f>CONCATENATE("(",Resultate!$H$38," : ",Resultate!$J$38,")")</f>
        <v>( : )</v>
      </c>
      <c r="E17" s="94"/>
      <c r="F17"/>
      <c r="H17" s="108" t="str">
        <f>CONCATENATE("(",Resultate!$J$42," : ",Resultate!$H$42,")")</f>
        <v>( : )</v>
      </c>
      <c r="I17" s="110"/>
      <c r="J17" s="109"/>
    </row>
    <row r="18" spans="1:12" ht="9" customHeight="1">
      <c r="A18"/>
      <c r="B18" s="97"/>
      <c r="C18" s="94"/>
      <c r="D18" s="106"/>
      <c r="E18" s="94"/>
      <c r="H18" s="110"/>
      <c r="I18" s="110"/>
      <c r="L18" s="98" t="str">
        <f>CONCATENATE(Resultate!$E$23," ")</f>
        <v>Loser Match #14 </v>
      </c>
    </row>
    <row r="19" spans="1:12" ht="9" customHeight="1">
      <c r="A19" s="93" t="str">
        <f>CONCATENATE(Resultate!$G$4," ")</f>
        <v>Seed #21 </v>
      </c>
      <c r="B19" s="99" t="str">
        <f>CONCATENATE("",Resultate!$A$12,"")</f>
        <v>11</v>
      </c>
      <c r="C19" s="87" t="str">
        <f>CONCATENATE(Resultate!$E$27," ")</f>
        <v>Winner Match #11 </v>
      </c>
      <c r="D19" s="106"/>
      <c r="E19" s="94"/>
      <c r="H19" s="110"/>
      <c r="I19" s="110"/>
      <c r="L19" s="100"/>
    </row>
    <row r="20" spans="1:12" ht="9" customHeight="1">
      <c r="A20" s="101" t="str">
        <f>CONCATENATE("(",Resultate!$J$4," : ",Resultate!$H$4,")")</f>
        <v>( : )</v>
      </c>
      <c r="B20" s="102" t="str">
        <f>CONCATENATE("(",Resultate!$H$12," : ",Resultate!$J$12,")")</f>
        <v>( : )</v>
      </c>
      <c r="C20" s="97"/>
      <c r="D20" s="106"/>
      <c r="E20" s="94"/>
      <c r="H20" s="116" t="str">
        <f>CONCATENATE(Resultate!$E$42," ")</f>
        <v>Winner Match #39 </v>
      </c>
      <c r="I20" s="104" t="str">
        <f>CONCATENATE("",Resultate!$A$40,"")</f>
        <v>39</v>
      </c>
      <c r="K20" s="103" t="str">
        <f>CONCATENATE(Resultate!$E$31," ")</f>
        <v>Winner Match #22 </v>
      </c>
      <c r="L20" s="104" t="str">
        <f>CONCATENATE("",Resultate!$A$23,"")</f>
        <v>22</v>
      </c>
    </row>
    <row r="21" spans="1:12" ht="9" customHeight="1">
      <c r="A21" s="99" t="str">
        <f>CONCATENATE("",Resultate!$A$4,"")</f>
        <v>3</v>
      </c>
      <c r="B21" s="105" t="str">
        <f>CONCATENATE(Resultate!$G$12," ")</f>
        <v>Winner Match #3 </v>
      </c>
      <c r="C21" s="106"/>
      <c r="D21" s="106"/>
      <c r="E21" s="94"/>
      <c r="H21" s="97"/>
      <c r="I21" s="110"/>
      <c r="K21" s="107"/>
      <c r="L21" s="108" t="str">
        <f>CONCATENATE("(",Resultate!$H$23," : ",Resultate!$J$23,")")</f>
        <v>( : )</v>
      </c>
    </row>
    <row r="22" spans="1:12" ht="9" customHeight="1">
      <c r="A22" s="105" t="str">
        <f>CONCATENATE(Resultate!$E$4," ")</f>
        <v>Seed #12 </v>
      </c>
      <c r="B22" s="109"/>
      <c r="C22" s="106"/>
      <c r="D22" s="106"/>
      <c r="E22" s="94"/>
      <c r="I22" s="108" t="str">
        <f>CONCATENATE("(",Resultate!$H$40," : ",Resultate!$J$40,")")</f>
        <v>( : )</v>
      </c>
      <c r="K22" s="110"/>
      <c r="L22" s="111" t="str">
        <f>CONCATENATE(Resultate!$G$23," ")</f>
        <v>Loser Match #3 </v>
      </c>
    </row>
    <row r="23" spans="1:12" ht="9" customHeight="1">
      <c r="A23" s="98"/>
      <c r="B23" s="112"/>
      <c r="C23" s="99" t="str">
        <f>CONCATENATE("",Resultate!$A$27,"")</f>
        <v>26</v>
      </c>
      <c r="D23" s="115" t="str">
        <f>CONCATENATE(Resultate!$G$38," ")</f>
        <v>Winner Match #26 </v>
      </c>
      <c r="E23" s="94"/>
      <c r="I23" s="110"/>
      <c r="K23" s="110"/>
      <c r="L23" s="109"/>
    </row>
    <row r="24" spans="1:11" ht="9" customHeight="1">
      <c r="A24" s="93" t="str">
        <f>CONCATENATE(Resultate!$E$5," ")</f>
        <v>Seed #13 </v>
      </c>
      <c r="B24" s="112"/>
      <c r="C24" s="106"/>
      <c r="D24" s="109"/>
      <c r="E24" s="94"/>
      <c r="I24" s="110"/>
      <c r="J24" s="103" t="str">
        <f>CONCATENATE(Resultate!$E$35," ")</f>
        <v>Winner Match #30 </v>
      </c>
      <c r="K24" s="104" t="str">
        <f>CONCATENATE("",Resultate!$A$31,"")</f>
        <v>30</v>
      </c>
    </row>
    <row r="25" spans="1:11" ht="9" customHeight="1">
      <c r="A25" s="101" t="str">
        <f>CONCATENATE("(",Resultate!$H$5," : ",Resultate!$J$5,")")</f>
        <v>( : )</v>
      </c>
      <c r="B25" s="113" t="str">
        <f>CONCATENATE(Resultate!$E$13," ")</f>
        <v>Winner Match #4 </v>
      </c>
      <c r="C25" s="102" t="str">
        <f>CONCATENATE("(",Resultate!$H$27," : ",Resultate!$J$27,")")</f>
        <v>( : )</v>
      </c>
      <c r="D25" s="94"/>
      <c r="E25" s="94"/>
      <c r="I25" s="110"/>
      <c r="J25" s="107"/>
      <c r="K25" s="110"/>
    </row>
    <row r="26" spans="1:12" ht="9" customHeight="1">
      <c r="A26" s="99" t="str">
        <f>CONCATENATE("",Resultate!$A$5,"")</f>
        <v>4</v>
      </c>
      <c r="B26" s="97"/>
      <c r="C26" s="106"/>
      <c r="D26" s="94"/>
      <c r="E26"/>
      <c r="F26"/>
      <c r="G26"/>
      <c r="I26" s="110"/>
      <c r="J26" s="110"/>
      <c r="K26" s="108" t="str">
        <f>CONCATENATE("(",Resultate!$H$31," : ",Resultate!$J$31,")")</f>
        <v>( : )</v>
      </c>
      <c r="L26" s="98" t="str">
        <f>CONCATENATE(Resultate!$E$22," ")</f>
        <v>Loser Match #4 </v>
      </c>
    </row>
    <row r="27" spans="1:12" ht="9" customHeight="1">
      <c r="A27" s="105" t="str">
        <f>CONCATENATE(Resultate!$G$5," ")</f>
        <v>Seed #20 </v>
      </c>
      <c r="B27" s="99" t="str">
        <f>CONCATENATE("",Resultate!$A$13,"")</f>
        <v>12</v>
      </c>
      <c r="C27" s="115" t="str">
        <f>CONCATENATE(Resultate!$G$27," ")</f>
        <v>Winner Match #12 </v>
      </c>
      <c r="D27" s="94"/>
      <c r="E27" s="122" t="str">
        <f>CONCATENATE(Resultate!$E$47," ")</f>
        <v>Winner Match #43 </v>
      </c>
      <c r="F27" s="88"/>
      <c r="G27" s="122" t="str">
        <f>CONCATENATE(Resultate!$E$46," ")</f>
        <v>Loser Match #43 </v>
      </c>
      <c r="I27" s="110"/>
      <c r="J27" s="118"/>
      <c r="K27" s="110"/>
      <c r="L27" s="100"/>
    </row>
    <row r="28" spans="1:12" ht="9" customHeight="1">
      <c r="A28" s="98"/>
      <c r="B28" s="102" t="str">
        <f>CONCATENATE("(",Resultate!$H$13," : ",Resultate!$J$13,")")</f>
        <v>( : )</v>
      </c>
      <c r="C28" s="109"/>
      <c r="D28" s="94"/>
      <c r="E28" s="123"/>
      <c r="F28" s="96"/>
      <c r="G28" s="124"/>
      <c r="I28" s="116" t="str">
        <f>CONCATENATE(Resultate!$G$40," ")</f>
        <v>Winner Match #34 </v>
      </c>
      <c r="J28" s="104" t="str">
        <f>CONCATENATE("",Resultate!$A$35,"")</f>
        <v>34</v>
      </c>
      <c r="K28" s="116" t="str">
        <f>CONCATENATE(Resultate!$G$31," ")</f>
        <v>Winner Match #21 </v>
      </c>
      <c r="L28" s="104" t="str">
        <f>CONCATENATE("",Resultate!$A$22,"")</f>
        <v>21</v>
      </c>
    </row>
    <row r="29" spans="1:12" ht="9" customHeight="1">
      <c r="A29"/>
      <c r="B29" s="105" t="str">
        <f>CONCATENATE(Resultate!$G$13," ")</f>
        <v>Seed #4 </v>
      </c>
      <c r="C29" s="94"/>
      <c r="D29" s="94"/>
      <c r="E29" s="12" t="s">
        <v>23</v>
      </c>
      <c r="F29" s="11"/>
      <c r="G29" s="13" t="s">
        <v>24</v>
      </c>
      <c r="I29" s="97"/>
      <c r="J29" s="110"/>
      <c r="K29" s="97"/>
      <c r="L29" s="108" t="str">
        <f>CONCATENATE("(",Resultate!$H$22," : ",Resultate!$J$22,")")</f>
        <v>( : )</v>
      </c>
    </row>
    <row r="30" spans="1:12" ht="9" customHeight="1">
      <c r="A30"/>
      <c r="B30" s="109"/>
      <c r="C30" s="94"/>
      <c r="D30" s="94"/>
      <c r="E30" s="125"/>
      <c r="F30" s="96"/>
      <c r="G30" s="126"/>
      <c r="J30" s="108" t="str">
        <f>CONCATENATE("(",Resultate!$H$35," : ",Resultate!$J$35,")")</f>
        <v>( : )</v>
      </c>
      <c r="L30" s="111" t="str">
        <f>CONCATENATE(Resultate!$G$22," ")</f>
        <v>Loser Match #13 </v>
      </c>
    </row>
    <row r="31" spans="1:12" ht="9" customHeight="1">
      <c r="A31"/>
      <c r="B31" s="112"/>
      <c r="C31" s="94"/>
      <c r="D31" s="127"/>
      <c r="E31" s="104" t="str">
        <f>CONCATENATE("",Resultate!$A$47,"")</f>
        <v>46</v>
      </c>
      <c r="G31" s="99" t="str">
        <f>CONCATENATE("",Resultate!$A$46,"")</f>
        <v>45</v>
      </c>
      <c r="H31" s="127"/>
      <c r="J31" s="110"/>
      <c r="L31" s="109"/>
    </row>
    <row r="32" spans="1:10" ht="9" customHeight="1">
      <c r="A32"/>
      <c r="B32" s="112"/>
      <c r="C32" s="94"/>
      <c r="D32" s="127"/>
      <c r="E32" s="128"/>
      <c r="G32" s="126"/>
      <c r="H32" s="127"/>
      <c r="J32" s="111" t="str">
        <f>CONCATENATE(Resultate!$G$35," ")</f>
        <v>Loser Match #25 </v>
      </c>
    </row>
    <row r="33" spans="1:10" ht="9" customHeight="1">
      <c r="A33"/>
      <c r="B33" s="93" t="str">
        <f>CONCATENATE(Resultate!$E$14," ")</f>
        <v>Seed #3 </v>
      </c>
      <c r="C33" s="94"/>
      <c r="D33" s="94"/>
      <c r="E33" s="128" t="str">
        <f>CONCATENATE("(",Resultate!$H$47," : ",Resultate!$J$47,")")</f>
        <v>( : )</v>
      </c>
      <c r="G33" s="129" t="str">
        <f>CONCATENATE("(",Resultate!$H$46," : ",Resultate!$J$46,")")</f>
        <v>( : )</v>
      </c>
      <c r="J33" s="109"/>
    </row>
    <row r="34" spans="1:12" ht="9" customHeight="1">
      <c r="A34"/>
      <c r="B34" s="97"/>
      <c r="C34" s="94"/>
      <c r="D34" s="94"/>
      <c r="E34" s="128"/>
      <c r="G34" s="130"/>
      <c r="L34" s="98" t="str">
        <f>CONCATENATE(Resultate!$E$21," ")</f>
        <v>Loser Match #12 </v>
      </c>
    </row>
    <row r="35" spans="1:12" ht="9" customHeight="1">
      <c r="A35" s="93" t="str">
        <f>CONCATENATE(Resultate!$G$6," ")</f>
        <v>Seed #19 </v>
      </c>
      <c r="B35" s="99" t="str">
        <f>CONCATENATE("",Resultate!$A$14,"")</f>
        <v>13</v>
      </c>
      <c r="C35" s="87" t="str">
        <f>CONCATENATE(Resultate!$E$28," ")</f>
        <v>Winner Match #13 </v>
      </c>
      <c r="D35" s="94"/>
      <c r="E35" s="131" t="str">
        <f>CONCATENATE(Resultate!$G$47," ")</f>
        <v>Winner Match #44 </v>
      </c>
      <c r="F35" s="88"/>
      <c r="G35" s="115" t="str">
        <f>CONCATENATE(Resultate!$G$46," ")</f>
        <v>Loser Match #44 </v>
      </c>
      <c r="L35" s="100"/>
    </row>
    <row r="36" spans="1:12" ht="9" customHeight="1">
      <c r="A36" s="101" t="str">
        <f>CONCATENATE("(",Resultate!$J$6," : ",Resultate!$H$6,")")</f>
        <v>( : )</v>
      </c>
      <c r="B36" s="102" t="str">
        <f>CONCATENATE("(",Resultate!$H$14," : ",Resultate!$J$14,")")</f>
        <v>( : )</v>
      </c>
      <c r="C36" s="97"/>
      <c r="D36" s="94"/>
      <c r="E36"/>
      <c r="F36"/>
      <c r="G36"/>
      <c r="K36" s="103" t="str">
        <f>CONCATENATE(Resultate!$E$32," ")</f>
        <v>Winner Match #20 </v>
      </c>
      <c r="L36" s="104" t="str">
        <f>CONCATENATE("",Resultate!$A$21,"")</f>
        <v>20</v>
      </c>
    </row>
    <row r="37" spans="1:12" ht="9" customHeight="1">
      <c r="A37" s="99" t="str">
        <f>CONCATENATE("",Resultate!$A$6,"")</f>
        <v>5</v>
      </c>
      <c r="B37" s="105" t="str">
        <f>CONCATENATE(Resultate!$G$14," ")</f>
        <v>Winner Match #5 </v>
      </c>
      <c r="C37" s="106"/>
      <c r="D37" s="94"/>
      <c r="E37" s="132"/>
      <c r="G37" s="96"/>
      <c r="K37" s="107"/>
      <c r="L37" s="108" t="str">
        <f>CONCATENATE("(",Resultate!$H$21," : ",Resultate!$J$21,")")</f>
        <v>( : )</v>
      </c>
    </row>
    <row r="38" spans="1:12" ht="9" customHeight="1">
      <c r="A38" s="105" t="str">
        <f>CONCATENATE(Resultate!$E$6," ")</f>
        <v>Seed #14 </v>
      </c>
      <c r="B38" s="109"/>
      <c r="C38" s="106"/>
      <c r="D38" s="94"/>
      <c r="E38" s="94"/>
      <c r="K38" s="110"/>
      <c r="L38" s="111" t="str">
        <f>CONCATENATE(Resultate!$G$21," ")</f>
        <v>Loser Match #5 </v>
      </c>
    </row>
    <row r="39" spans="1:12" ht="9" customHeight="1">
      <c r="A39" s="98"/>
      <c r="B39" s="112"/>
      <c r="C39" s="99" t="str">
        <f>CONCATENATE("",Resultate!$A$28,"")</f>
        <v>27</v>
      </c>
      <c r="D39" s="87" t="str">
        <f>CONCATENATE(Resultate!$E$39," ")</f>
        <v>Winner Match #27 </v>
      </c>
      <c r="E39" s="94"/>
      <c r="K39" s="110"/>
      <c r="L39" s="109"/>
    </row>
    <row r="40" spans="1:11" ht="9" customHeight="1">
      <c r="A40" s="93" t="str">
        <f>CONCATENATE(Resultate!$E$7," ")</f>
        <v>Seed #11 </v>
      </c>
      <c r="B40" s="112"/>
      <c r="C40" s="106"/>
      <c r="D40" s="97"/>
      <c r="E40" s="94"/>
      <c r="J40" s="103" t="str">
        <f>CONCATENATE(Resultate!$E$36," ")</f>
        <v>Winner Match #31 </v>
      </c>
      <c r="K40" s="104" t="str">
        <f>CONCATENATE("",Resultate!$A$32,"")</f>
        <v>31</v>
      </c>
    </row>
    <row r="41" spans="1:11" ht="9" customHeight="1">
      <c r="A41" s="101" t="str">
        <f>CONCATENATE("(",Resultate!$H$7," : ",Resultate!$J$7,")")</f>
        <v>( : )</v>
      </c>
      <c r="B41" s="113" t="str">
        <f>CONCATENATE(Resultate!$E$15," ")</f>
        <v>Winner Match #6 </v>
      </c>
      <c r="C41" s="102" t="str">
        <f>CONCATENATE("(",Resultate!$H$28," : ",Resultate!$J$28,")")</f>
        <v>( : )</v>
      </c>
      <c r="D41" s="106"/>
      <c r="E41" s="94"/>
      <c r="J41" s="107"/>
      <c r="K41" s="110"/>
    </row>
    <row r="42" spans="1:12" ht="9" customHeight="1">
      <c r="A42" s="99" t="str">
        <f>CONCATENATE("",Resultate!$A$7,"")</f>
        <v>6</v>
      </c>
      <c r="B42" s="97"/>
      <c r="C42" s="106"/>
      <c r="D42" s="106"/>
      <c r="E42" s="94"/>
      <c r="H42" s="114" t="str">
        <f>CONCATENATE(Resultate!$G$43," ")</f>
        <v>Loser Match #37 </v>
      </c>
      <c r="J42" s="110"/>
      <c r="K42" s="108" t="str">
        <f>CONCATENATE("(",Resultate!$H$32," : ",Resultate!$J$32,")")</f>
        <v>( : )</v>
      </c>
      <c r="L42" s="98" t="str">
        <f>CONCATENATE(Resultate!$E$20," ")</f>
        <v>Loser Match #6 </v>
      </c>
    </row>
    <row r="43" spans="1:12" ht="9" customHeight="1">
      <c r="A43" s="105" t="str">
        <f>CONCATENATE(Resultate!$G$7," ")</f>
        <v>Seed #22 </v>
      </c>
      <c r="B43" s="99" t="str">
        <f>CONCATENATE("",Resultate!$A$15,"")</f>
        <v>14</v>
      </c>
      <c r="C43" s="115" t="str">
        <f>CONCATENATE(Resultate!$G$28," ")</f>
        <v>Winner Match #14 </v>
      </c>
      <c r="D43" s="106"/>
      <c r="E43" s="94"/>
      <c r="H43" s="100"/>
      <c r="J43" s="118"/>
      <c r="K43" s="110"/>
      <c r="L43" s="100"/>
    </row>
    <row r="44" spans="1:12" ht="9" customHeight="1">
      <c r="A44" s="98"/>
      <c r="B44" s="102" t="str">
        <f>CONCATENATE("(",Resultate!$H$15," : ",Resultate!$J$15,")")</f>
        <v>( : )</v>
      </c>
      <c r="C44" s="109"/>
      <c r="D44" s="106"/>
      <c r="E44" s="94"/>
      <c r="H44" s="110"/>
      <c r="I44" s="103" t="str">
        <f>CONCATENATE(Resultate!$E$41," ")</f>
        <v>Winner Match #35 </v>
      </c>
      <c r="J44" s="104" t="str">
        <f>CONCATENATE("",Resultate!$A$36,"")</f>
        <v>35</v>
      </c>
      <c r="K44" s="116" t="str">
        <f>CONCATENATE(Resultate!$G$32," ")</f>
        <v>Winner Match #19 </v>
      </c>
      <c r="L44" s="104" t="str">
        <f>CONCATENATE("",Resultate!$A$20,"")</f>
        <v>19</v>
      </c>
    </row>
    <row r="45" spans="1:12" ht="9" customHeight="1">
      <c r="A45"/>
      <c r="B45" s="105" t="str">
        <f>CONCATENATE(Resultate!$G$15," ")</f>
        <v>Seed #6 </v>
      </c>
      <c r="C45" s="94"/>
      <c r="D45" s="106"/>
      <c r="E45" s="94"/>
      <c r="H45" s="110"/>
      <c r="I45" s="107" t="str">
        <f>IF(OR(Resultate!$H$36&gt;=12,Resultate!$J$36&gt;=12),CONCATENATE(MAX(Resultate!$H$36,Resultate!$J$36),"-",MIN(Resultate!$H$36,Resultate!$J$36),""),"")</f>
        <v>0-0</v>
      </c>
      <c r="J45" s="110"/>
      <c r="K45" s="97"/>
      <c r="L45" s="108" t="str">
        <f>CONCATENATE("(",Resultate!$H$20," : ",Resultate!$J$20,")")</f>
        <v>( : )</v>
      </c>
    </row>
    <row r="46" spans="1:12" ht="9" customHeight="1">
      <c r="A46"/>
      <c r="B46" s="109"/>
      <c r="C46" s="94"/>
      <c r="D46" s="8"/>
      <c r="E46" s="94"/>
      <c r="F46"/>
      <c r="H46" s="118"/>
      <c r="I46" s="110"/>
      <c r="J46" s="108" t="str">
        <f>CONCATENATE("(",Resultate!$H$36," : ",Resultate!$J$36,")")</f>
        <v>( : )</v>
      </c>
      <c r="L46" s="111" t="str">
        <f>CONCATENATE(Resultate!$G$20," ")</f>
        <v>Loser Match #11 </v>
      </c>
    </row>
    <row r="47" spans="1:12" ht="9" customHeight="1">
      <c r="A47"/>
      <c r="B47" s="112"/>
      <c r="C47" s="94"/>
      <c r="D47" s="99" t="str">
        <f>CONCATENATE("",Resultate!$A$39,"")</f>
        <v>38</v>
      </c>
      <c r="E47" s="133" t="str">
        <f>CONCATENATE(Resultate!$E$45," ")</f>
        <v>Winner Match #38 </v>
      </c>
      <c r="F47" s="134" t="str">
        <f>CONCATENATE("",Resultate!$A$45,"")</f>
        <v>44</v>
      </c>
      <c r="G47" s="105" t="str">
        <f>CONCATENATE(Resultate!$G$45," ")</f>
        <v>Winner Match #42 </v>
      </c>
      <c r="H47" s="104" t="str">
        <f>CONCATENATE("",Resultate!$A$43,"")</f>
        <v>42</v>
      </c>
      <c r="I47" s="110"/>
      <c r="J47" s="110"/>
      <c r="L47" s="109"/>
    </row>
    <row r="48" spans="1:10" ht="9" customHeight="1">
      <c r="A48"/>
      <c r="B48" s="112"/>
      <c r="C48" s="94"/>
      <c r="D48" s="106"/>
      <c r="E48" s="109"/>
      <c r="F48" s="135" t="str">
        <f>CONCATENATE("(",Resultate!$H$45," : ",Resultate!$J$45,")")</f>
        <v>( : )</v>
      </c>
      <c r="G48" s="97"/>
      <c r="H48" s="110"/>
      <c r="I48" s="110"/>
      <c r="J48" s="111" t="str">
        <f>CONCATENATE(Resultate!$G$36," ")</f>
        <v>Loser Match #28 </v>
      </c>
    </row>
    <row r="49" spans="1:10" ht="9" customHeight="1">
      <c r="A49"/>
      <c r="B49" s="93" t="str">
        <f>CONCATENATE(Resultate!$E$16," ")</f>
        <v>Seed #7 </v>
      </c>
      <c r="C49" s="94"/>
      <c r="D49" s="102" t="str">
        <f>CONCATENATE("(",Resultate!$H$39," : ",Resultate!$J$39,")")</f>
        <v>( : )</v>
      </c>
      <c r="E49" s="94"/>
      <c r="F49" s="127"/>
      <c r="H49" s="108" t="str">
        <f>CONCATENATE("(",Resultate!$J$43," : ",Resultate!$H$43,")")</f>
        <v>( : )</v>
      </c>
      <c r="I49" s="110"/>
      <c r="J49" s="109"/>
    </row>
    <row r="50" spans="1:12" ht="9" customHeight="1">
      <c r="A50"/>
      <c r="B50" s="97"/>
      <c r="C50" s="94"/>
      <c r="D50" s="106"/>
      <c r="E50" s="94"/>
      <c r="F50" s="9" t="s">
        <v>22</v>
      </c>
      <c r="H50" s="110"/>
      <c r="I50" s="110"/>
      <c r="L50" s="98" t="str">
        <f>CONCATENATE(Resultate!$E$19," ")</f>
        <v>Loser Match #10 </v>
      </c>
    </row>
    <row r="51" spans="1:12" ht="9" customHeight="1">
      <c r="A51" s="136" t="str">
        <f>CONCATENATE(Resultate!$G$8," ")</f>
        <v>Seed #23 </v>
      </c>
      <c r="B51" s="99" t="str">
        <f>CONCATENATE("",Resultate!$A$16,"")</f>
        <v>15</v>
      </c>
      <c r="C51" s="87" t="str">
        <f>CONCATENATE(Resultate!$E$29," ")</f>
        <v>Winner Match #15 </v>
      </c>
      <c r="D51" s="106"/>
      <c r="E51" s="94"/>
      <c r="H51" s="110"/>
      <c r="I51" s="110"/>
      <c r="L51" s="100"/>
    </row>
    <row r="52" spans="1:12" ht="9" customHeight="1">
      <c r="A52" s="101" t="str">
        <f>CONCATENATE("(",Resultate!$J$8," : ",Resultate!$H$8,")")</f>
        <v>( : )</v>
      </c>
      <c r="B52" s="102" t="str">
        <f>CONCATENATE("(",Resultate!$H$16," : ",Resultate!$J$16,")")</f>
        <v>( : )</v>
      </c>
      <c r="C52" s="97"/>
      <c r="D52" s="106"/>
      <c r="E52" s="94"/>
      <c r="H52" s="116" t="str">
        <f>CONCATENATE(Resultate!$E$43," ")</f>
        <v>Winner Match #40 </v>
      </c>
      <c r="I52" s="104" t="str">
        <f>CONCATENATE("",Resultate!$A$41,"")</f>
        <v>40</v>
      </c>
      <c r="K52" s="103" t="str">
        <f>CONCATENATE(Resultate!$E$33," ")</f>
        <v>Winner Match #18 </v>
      </c>
      <c r="L52" s="104" t="str">
        <f>CONCATENATE("",Resultate!$A$19,"")</f>
        <v>18</v>
      </c>
    </row>
    <row r="53" spans="1:12" ht="9" customHeight="1">
      <c r="A53" s="99" t="str">
        <f>CONCATENATE("",Resultate!$A$8,"")</f>
        <v>7</v>
      </c>
      <c r="B53" s="105" t="str">
        <f>CONCATENATE(Resultate!$G$16," ")</f>
        <v>Winner Match #7 </v>
      </c>
      <c r="C53" s="106"/>
      <c r="D53" s="106"/>
      <c r="E53" s="94"/>
      <c r="H53" s="97"/>
      <c r="I53" s="110"/>
      <c r="K53" s="107"/>
      <c r="L53" s="108" t="str">
        <f>CONCATENATE("(",Resultate!$H$19," : ",Resultate!$J$19,")")</f>
        <v>( : )</v>
      </c>
    </row>
    <row r="54" spans="1:12" ht="9" customHeight="1">
      <c r="A54" s="105" t="str">
        <f>CONCATENATE(Resultate!$E$8," ")</f>
        <v>Seed #10 </v>
      </c>
      <c r="B54" s="109"/>
      <c r="C54" s="106"/>
      <c r="D54" s="106"/>
      <c r="E54" s="94"/>
      <c r="I54" s="108" t="str">
        <f>CONCATENATE("(",Resultate!$H$41," : ",Resultate!$J$41,")")</f>
        <v>( : )</v>
      </c>
      <c r="K54" s="110"/>
      <c r="L54" s="111" t="str">
        <f>CONCATENATE(Resultate!$G$19," ")</f>
        <v>Loser Match #7 </v>
      </c>
    </row>
    <row r="55" spans="1:12" ht="9" customHeight="1">
      <c r="A55" s="98"/>
      <c r="B55" s="112"/>
      <c r="C55" s="99" t="str">
        <f>CONCATENATE("",Resultate!$A$29,"")</f>
        <v>28</v>
      </c>
      <c r="D55" s="115" t="str">
        <f>CONCATENATE(Resultate!$G$39," ")</f>
        <v>Winner Match #28 </v>
      </c>
      <c r="E55" s="94"/>
      <c r="I55" s="110"/>
      <c r="K55" s="110"/>
      <c r="L55" s="109"/>
    </row>
    <row r="56" spans="1:11" ht="9" customHeight="1">
      <c r="A56" s="93" t="str">
        <f>CONCATENATE(Resultate!$E$9," ")</f>
        <v>Seed #15 </v>
      </c>
      <c r="B56" s="112"/>
      <c r="C56" s="106"/>
      <c r="D56" s="109"/>
      <c r="E56" s="94"/>
      <c r="I56" s="110"/>
      <c r="J56" s="103" t="str">
        <f>CONCATENATE(Resultate!$E$37," ")</f>
        <v>Winner Match #32 </v>
      </c>
      <c r="K56" s="104" t="str">
        <f>CONCATENATE("",Resultate!$A$33,"")</f>
        <v>32</v>
      </c>
    </row>
    <row r="57" spans="1:11" ht="9" customHeight="1">
      <c r="A57" s="101" t="str">
        <f>CONCATENATE("(",Resultate!$H$9," : ",Resultate!$J$9,")")</f>
        <v>( : )</v>
      </c>
      <c r="B57" s="113" t="str">
        <f>CONCATENATE(Resultate!$E$17," ")</f>
        <v>Winner Match #8 </v>
      </c>
      <c r="C57" s="102" t="str">
        <f>CONCATENATE("(",Resultate!$H$29," : ",Resultate!$J$29,")")</f>
        <v>( : )</v>
      </c>
      <c r="D57" s="94"/>
      <c r="I57" s="110"/>
      <c r="J57" s="107"/>
      <c r="K57" s="110"/>
    </row>
    <row r="58" spans="1:12" ht="9" customHeight="1">
      <c r="A58" s="99" t="str">
        <f>CONCATENATE("",Resultate!$A$9,"")</f>
        <v>8</v>
      </c>
      <c r="B58" s="97"/>
      <c r="C58" s="106"/>
      <c r="D58" s="94"/>
      <c r="I58" s="110"/>
      <c r="J58" s="110"/>
      <c r="K58" s="108" t="str">
        <f>CONCATENATE("(",Resultate!$H$33," : ",Resultate!$J$33,")")</f>
        <v>( : )</v>
      </c>
      <c r="L58" s="98" t="str">
        <f>CONCATENATE(Resultate!$E$18," ")</f>
        <v>Loser Match #8 </v>
      </c>
    </row>
    <row r="59" spans="1:12" ht="9" customHeight="1">
      <c r="A59" s="105" t="str">
        <f>CONCATENATE(Resultate!$G$9," ")</f>
        <v>Seed #18 </v>
      </c>
      <c r="B59" s="99" t="str">
        <f>CONCATENATE("",Resultate!$A$17,"")</f>
        <v>16</v>
      </c>
      <c r="C59" s="115" t="str">
        <f>CONCATENATE(Resultate!$G$29," ")</f>
        <v>Winner Match #16 </v>
      </c>
      <c r="D59" s="94"/>
      <c r="I59" s="110"/>
      <c r="J59" s="118"/>
      <c r="K59" s="110"/>
      <c r="L59" s="100"/>
    </row>
    <row r="60" spans="1:12" ht="9" customHeight="1">
      <c r="A60" s="98"/>
      <c r="B60" s="102" t="str">
        <f>CONCATENATE("(",Resultate!$H$17," : ",Resultate!$J$17,")")</f>
        <v>( : )</v>
      </c>
      <c r="C60" s="109"/>
      <c r="D60" s="94"/>
      <c r="I60" s="116" t="str">
        <f>CONCATENATE(Resultate!$G$41," ")</f>
        <v>Winner Match #36 </v>
      </c>
      <c r="J60" s="104" t="str">
        <f>CONCATENATE("",Resultate!$A$37,"")</f>
        <v>36</v>
      </c>
      <c r="K60" s="116" t="str">
        <f>CONCATENATE(Resultate!$G$33," ")</f>
        <v>Winner Match #17 </v>
      </c>
      <c r="L60" s="104" t="str">
        <f>CONCATENATE("",Resultate!$A$18,"")</f>
        <v>17</v>
      </c>
    </row>
    <row r="61" spans="1:12" ht="9" customHeight="1">
      <c r="A61"/>
      <c r="B61" s="105" t="str">
        <f>CONCATENATE(Resultate!$G$17," ")</f>
        <v>Seed #2 </v>
      </c>
      <c r="C61" s="94"/>
      <c r="D61" s="94"/>
      <c r="I61" s="97" t="str">
        <f>IF(OR(Resultate!$H$37&gt;=12,Resultate!$J$37&gt;=12),CONCATENATE(MAX(Resultate!$H$37,Resultate!$J$37),"-",MIN(Resultate!$H$37,Resultate!$J$37),""),"")</f>
        <v>0-0</v>
      </c>
      <c r="J61" s="110"/>
      <c r="K61" s="97"/>
      <c r="L61" s="108" t="str">
        <f>CONCATENATE("(",Resultate!$H$18," : ",Resultate!$J$18,")")</f>
        <v>( : )</v>
      </c>
    </row>
    <row r="62" spans="1:12" ht="12.75">
      <c r="A62"/>
      <c r="B62" s="109"/>
      <c r="C62" s="94"/>
      <c r="D62" s="94"/>
      <c r="J62" s="108" t="str">
        <f>CONCATENATE("(",Resultate!$H$37," : ",Resultate!$J$37,")")</f>
        <v>( : )</v>
      </c>
      <c r="L62" s="111" t="str">
        <f>CONCATENATE(Resultate!$G$18," ")</f>
        <v>Loser Match #9 </v>
      </c>
    </row>
    <row r="63" spans="1:12" ht="12.75">
      <c r="A63"/>
      <c r="B63" s="112"/>
      <c r="C63" s="94"/>
      <c r="D63" s="94"/>
      <c r="J63" s="110"/>
      <c r="L63" s="109"/>
    </row>
    <row r="64" ht="9">
      <c r="J64" s="111" t="str">
        <f>CONCATENATE(Resultate!$G$37," ")</f>
        <v>Loser Match #27 </v>
      </c>
    </row>
    <row r="65" ht="8.25" customHeight="1">
      <c r="J65" s="109"/>
    </row>
  </sheetData>
  <sheetProtection formatCells="0" formatColumns="0" formatRows="0" selectLockedCells="1"/>
  <printOptions horizontalCentered="1" verticalCentered="1"/>
  <pageMargins left="0.3937007874015748" right="0.3937007874015748" top="0.2755905511811024" bottom="0.3937007874015748" header="0.5118110236220472" footer="0.2755905511811024"/>
  <pageSetup horizontalDpi="300" verticalDpi="300" orientation="landscape" paperSize="9" r:id="rId3"/>
  <headerFooter alignWithMargins="0">
    <oddHeader>&amp;C&amp;16Tableau 16 Teams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28"/>
  <sheetViews>
    <sheetView workbookViewId="0" topLeftCell="A2">
      <selection activeCell="A26" sqref="A26"/>
    </sheetView>
  </sheetViews>
  <sheetFormatPr defaultColWidth="11.421875" defaultRowHeight="12.75"/>
  <cols>
    <col min="1" max="1" width="3.00390625" style="2" customWidth="1"/>
    <col min="2" max="2" width="19.57421875" style="0" customWidth="1"/>
    <col min="3" max="3" width="32.00390625" style="0" customWidth="1"/>
    <col min="4" max="4" width="21.00390625" style="0" customWidth="1"/>
    <col min="5" max="16384" width="8.7109375" style="0" customWidth="1"/>
  </cols>
  <sheetData>
    <row r="1" spans="1:5" ht="39" customHeight="1" thickBot="1">
      <c r="A1" s="137" t="s">
        <v>36</v>
      </c>
      <c r="B1" s="138" t="s">
        <v>25</v>
      </c>
      <c r="C1" s="138" t="s">
        <v>35</v>
      </c>
      <c r="D1" s="139" t="s">
        <v>30</v>
      </c>
      <c r="E1" s="5"/>
    </row>
    <row r="2" spans="1:5" ht="15.75" customHeight="1">
      <c r="A2" s="140">
        <v>1</v>
      </c>
      <c r="B2" s="141" t="str">
        <f>IF(Resultate!$H$47=Resultate!$J$47,"1. Rang",IF(Resultate!$H$47&gt;Resultate!$J$47,Resultate!$E$47,Resultate!$G$47))</f>
        <v>1. Rang</v>
      </c>
      <c r="C2" s="141" t="str">
        <f>IF(B2="1. Rang","mal schauen",VLOOKUP(B2,Anmeldung!$N$2:$O$25,2,FALSE))</f>
        <v>mal schauen</v>
      </c>
      <c r="D2" s="142" t="str">
        <f>IF(B2="1. Rang","zu Hause",VLOOKUP(B2,Anmeldung!$K$2:$L$25,2,FALSE))</f>
        <v>zu Hause</v>
      </c>
      <c r="E2" s="5"/>
    </row>
    <row r="3" spans="1:5" ht="15.75" customHeight="1">
      <c r="A3" s="57">
        <f>SUM(A2,1)</f>
        <v>2</v>
      </c>
      <c r="B3" s="1" t="str">
        <f>IF(Resultate!$H$47=Resultate!$J$47,"2. Rang",IF(Resultate!$H$47&lt;Resultate!$J$47,Resultate!$E$47,Resultate!$G$47))</f>
        <v>2. Rang</v>
      </c>
      <c r="C3" s="1" t="str">
        <f>IF(B3="2. Rang","mal schauen",VLOOKUP(B3,Anmeldung!$N$2:$O$25,2,FALSE))</f>
        <v>mal schauen</v>
      </c>
      <c r="D3" s="19" t="str">
        <f>IF(B3="2. Rang","zu Hause",VLOOKUP(B3,Anmeldung!$K$2:$L$25,2,FALSE))</f>
        <v>zu Hause</v>
      </c>
      <c r="E3" s="5"/>
    </row>
    <row r="4" spans="1:5" ht="15.75" customHeight="1">
      <c r="A4" s="57">
        <f>SUM(A3,1)</f>
        <v>3</v>
      </c>
      <c r="B4" s="1" t="str">
        <f>IF(Resultate!$H$46=Resultate!$J$46,"3. Rang",IF(Resultate!$H$46&gt;Resultate!$J$46,Resultate!$E$46,Resultate!$G$46))</f>
        <v>3. Rang</v>
      </c>
      <c r="C4" s="1" t="str">
        <f>IF(B4="3. Rang","mal schauen",VLOOKUP(B4,Anmeldung!$N$2:$O$25,2,FALSE))</f>
        <v>mal schauen</v>
      </c>
      <c r="D4" s="19" t="str">
        <f>IF(B4="3. Rang","zu Hause",VLOOKUP(B4,Anmeldung!$K$2:$L$25,2,FALSE))</f>
        <v>zu Hause</v>
      </c>
      <c r="E4" s="5"/>
    </row>
    <row r="5" spans="1:5" ht="15.75" customHeight="1">
      <c r="A5" s="57">
        <f>SUM(A4,1)</f>
        <v>4</v>
      </c>
      <c r="B5" s="1" t="str">
        <f>IF(Resultate!$H$46=Resultate!$J$46,"4. Rang",IF(Resultate!$H$46&lt;Resultate!$J$46,Resultate!$E$46,Resultate!$G$46))</f>
        <v>4. Rang</v>
      </c>
      <c r="C5" s="1" t="str">
        <f>IF(B5="4. Rang","mal schauen",VLOOKUP(B5,Anmeldung!$N$2:$O$25,2,FALSE))</f>
        <v>mal schauen</v>
      </c>
      <c r="D5" s="19" t="str">
        <f>IF(B5="4. Rang","zu Hause",VLOOKUP(B5,Anmeldung!$K$2:$L$25,2,FALSE))</f>
        <v>zu Hause</v>
      </c>
      <c r="E5" s="5"/>
    </row>
    <row r="6" spans="1:5" ht="15.75" customHeight="1">
      <c r="A6" s="57">
        <f>SUM(A5,1)</f>
        <v>5</v>
      </c>
      <c r="B6" s="1" t="str">
        <f>IF(Resultate!$H$42=Resultate!$J$42,"5. Rang",IF(Resultate!$H$42&lt;Resultate!$J$42,Resultate!$E$42,Resultate!$G$42))</f>
        <v>5. Rang</v>
      </c>
      <c r="C6" s="1" t="str">
        <f>IF(B6="5. Rang","mal schauen",VLOOKUP(B6,Anmeldung!$N$2:$O$25,2,FALSE))</f>
        <v>mal schauen</v>
      </c>
      <c r="D6" s="19" t="str">
        <f>IF(B6="5. Rang","zu Hause",VLOOKUP(B6,Anmeldung!$K$2:$L$25,2,FALSE))</f>
        <v>zu Hause</v>
      </c>
      <c r="E6" s="5"/>
    </row>
    <row r="7" spans="1:5" ht="15.75" customHeight="1">
      <c r="A7" s="57">
        <v>5</v>
      </c>
      <c r="B7" s="1" t="str">
        <f>IF(Resultate!$H$43=Resultate!$J$43,"5. Rang",IF(Resultate!$H$43&lt;Resultate!$J$43,Resultate!$E$43,Resultate!$G$43))</f>
        <v>5. Rang</v>
      </c>
      <c r="C7" s="1" t="str">
        <f>IF(B7="5. Rang","mal schauen",VLOOKUP(B7,Anmeldung!$N$2:$O$25,2,FALSE))</f>
        <v>mal schauen</v>
      </c>
      <c r="D7" s="19" t="str">
        <f>IF(B7="5. Rang","zu Hause",VLOOKUP(B7,Anmeldung!$K$2:$L$25,2,FALSE))</f>
        <v>zu Hause</v>
      </c>
      <c r="E7" s="5"/>
    </row>
    <row r="8" spans="1:5" ht="15.75" customHeight="1">
      <c r="A8" s="57">
        <v>7</v>
      </c>
      <c r="B8" s="1" t="str">
        <f>IF(Resultate!$H$40=Resultate!$J$40,"7. Rang",IF(Resultate!$H$40&lt;Resultate!$J$40,Resultate!$E$40,Resultate!$G$40))</f>
        <v>7. Rang</v>
      </c>
      <c r="C8" s="1" t="str">
        <f>IF(B8="7. Rang","mal schauen",VLOOKUP(B8,Anmeldung!$N$2:$O$25,2,FALSE))</f>
        <v>mal schauen</v>
      </c>
      <c r="D8" s="19" t="str">
        <f>IF(B8="7. Rang","zu Hause",VLOOKUP(B8,Anmeldung!$K$2:$L$25,2,FALSE))</f>
        <v>zu Hause</v>
      </c>
      <c r="E8" s="5"/>
    </row>
    <row r="9" spans="1:5" ht="15.75" customHeight="1">
      <c r="A9" s="57">
        <v>7</v>
      </c>
      <c r="B9" s="1" t="str">
        <f>IF(Resultate!$H$41=Resultate!$J$41,"7. Rang",IF(Resultate!$H$41&lt;Resultate!$J$41,Resultate!$E$41,Resultate!$G$41))</f>
        <v>7. Rang</v>
      </c>
      <c r="C9" s="1" t="str">
        <f>IF(B9="7. Rang","mal schauen",VLOOKUP(B9,Anmeldung!$N$2:$O$25,2,FALSE))</f>
        <v>mal schauen</v>
      </c>
      <c r="D9" s="19" t="str">
        <f>IF(B9="7. Rang","zu Hause",VLOOKUP(B9,Anmeldung!$K$2:$L$25,2,FALSE))</f>
        <v>zu Hause</v>
      </c>
      <c r="E9" s="5"/>
    </row>
    <row r="10" spans="1:5" ht="15.75" customHeight="1">
      <c r="A10" s="57">
        <v>9</v>
      </c>
      <c r="B10" s="1" t="str">
        <f>IF(Resultate!$H$34=Resultate!$J$34,"9. Rang",IF(Resultate!$H$34&lt;Resultate!$J$34,Resultate!$E$34,Resultate!$G$34))</f>
        <v>9. Rang</v>
      </c>
      <c r="C10" s="1" t="str">
        <f>IF(B10="9. Rang","mal schauen",VLOOKUP(B10,Anmeldung!$N$2:$O$25,2,FALSE))</f>
        <v>mal schauen</v>
      </c>
      <c r="D10" s="19" t="str">
        <f>IF(B10="9. Rang","zu Hause",VLOOKUP(B10,Anmeldung!$K$2:$L$25,2,FALSE))</f>
        <v>zu Hause</v>
      </c>
      <c r="E10" s="5"/>
    </row>
    <row r="11" spans="1:5" ht="15.75" customHeight="1">
      <c r="A11" s="57">
        <v>9</v>
      </c>
      <c r="B11" s="1" t="str">
        <f>IF(Resultate!$H$35=Resultate!$J$35,"9. Rang",IF(Resultate!$H$35&lt;Resultate!$J$35,Resultate!$E$35,Resultate!$G$35))</f>
        <v>9. Rang</v>
      </c>
      <c r="C11" s="1" t="str">
        <f>IF(B11="9. Rang","mal schauen",VLOOKUP(B11,Anmeldung!$N$2:$O$25,2,FALSE))</f>
        <v>mal schauen</v>
      </c>
      <c r="D11" s="19" t="str">
        <f>IF(B11="9. Rang","zu Hause",VLOOKUP(B11,Anmeldung!$K$2:$L$25,2,FALSE))</f>
        <v>zu Hause</v>
      </c>
      <c r="E11" s="5"/>
    </row>
    <row r="12" spans="1:5" ht="15.75" customHeight="1">
      <c r="A12" s="57">
        <v>9</v>
      </c>
      <c r="B12" s="1" t="str">
        <f>IF(Resultate!$H$36=Resultate!$J$36,"9. Rang",IF(Resultate!$H$36&lt;Resultate!$J$36,Resultate!$E$36,Resultate!$G$36))</f>
        <v>9. Rang</v>
      </c>
      <c r="C12" s="1" t="str">
        <f>IF(B12="9. Rang","mal schauen",VLOOKUP(B12,Anmeldung!$N$2:$O$25,2,FALSE))</f>
        <v>mal schauen</v>
      </c>
      <c r="D12" s="19" t="str">
        <f>IF(B12="9. Rang","zu Hause",VLOOKUP(B12,Anmeldung!$K$2:$L$25,2,FALSE))</f>
        <v>zu Hause</v>
      </c>
      <c r="E12" s="5"/>
    </row>
    <row r="13" spans="1:5" ht="15.75" customHeight="1">
      <c r="A13" s="57">
        <v>9</v>
      </c>
      <c r="B13" s="1" t="str">
        <f>IF(Resultate!$H$37=Resultate!$J$37,"9. Rang",IF(Resultate!$H$37&lt;Resultate!$J$37,Resultate!$E$37,Resultate!$G$37))</f>
        <v>9. Rang</v>
      </c>
      <c r="C13" s="1" t="str">
        <f>IF(B13="9. Rang","mal schauen",VLOOKUP(B13,Anmeldung!$N$2:$O$25,2,FALSE))</f>
        <v>mal schauen</v>
      </c>
      <c r="D13" s="19" t="str">
        <f>IF(B13="9. Rang","zu Hause",VLOOKUP(B13,Anmeldung!$K$2:$L$25,2,FALSE))</f>
        <v>zu Hause</v>
      </c>
      <c r="E13" s="5"/>
    </row>
    <row r="14" spans="1:5" ht="15.75" customHeight="1">
      <c r="A14" s="57">
        <v>13</v>
      </c>
      <c r="B14" s="1" t="str">
        <f>IF(Resultate!$H$30=Resultate!$J$30,"13. Rang",IF(Resultate!$H$30&lt;Resultate!$J$30,Resultate!$E$30,Resultate!$G$30))</f>
        <v>13. Rang</v>
      </c>
      <c r="C14" s="1" t="str">
        <f>IF(B14="13. Rang","mal schauen",VLOOKUP(B14,Anmeldung!$N$2:$O$25,2,FALSE))</f>
        <v>mal schauen</v>
      </c>
      <c r="D14" s="19" t="str">
        <f>IF(B14="13. Rang","zu Hause",VLOOKUP(B14,Anmeldung!$K$2:$L$25,2,FALSE))</f>
        <v>zu Hause</v>
      </c>
      <c r="E14" s="5"/>
    </row>
    <row r="15" spans="1:5" ht="15.75" customHeight="1">
      <c r="A15" s="57">
        <v>13</v>
      </c>
      <c r="B15" s="1" t="str">
        <f>IF(Resultate!$H$31=Resultate!$J$31,"13. Rang",IF(Resultate!$H$31&lt;Resultate!$J$31,Resultate!$E$31,Resultate!$G$31))</f>
        <v>13. Rang</v>
      </c>
      <c r="C15" s="1" t="str">
        <f>IF(B15="13. Rang","mal schauen",VLOOKUP(B15,Anmeldung!$N$2:$O$25,2,FALSE))</f>
        <v>mal schauen</v>
      </c>
      <c r="D15" s="19" t="str">
        <f>IF(B15="13. Rang","zu Hause",VLOOKUP(B15,Anmeldung!$K$2:$L$25,2,FALSE))</f>
        <v>zu Hause</v>
      </c>
      <c r="E15" s="5"/>
    </row>
    <row r="16" spans="1:5" ht="15.75" customHeight="1">
      <c r="A16" s="57">
        <v>13</v>
      </c>
      <c r="B16" s="1" t="str">
        <f>IF(Resultate!$H$32=Resultate!$J$32,"13. Rang",IF(Resultate!$H$32&lt;Resultate!$J$32,Resultate!$E$32,Resultate!$G$32))</f>
        <v>13. Rang</v>
      </c>
      <c r="C16" s="1" t="str">
        <f>IF(B16="13. Rang","mal schauen",VLOOKUP(B16,Anmeldung!$N$2:$O$25,2,FALSE))</f>
        <v>mal schauen</v>
      </c>
      <c r="D16" s="19" t="str">
        <f>IF(B16="13. Rang","zu Hause",VLOOKUP(B16,Anmeldung!$K$2:$L$25,2,FALSE))</f>
        <v>zu Hause</v>
      </c>
      <c r="E16" s="5"/>
    </row>
    <row r="17" spans="1:5" ht="15.75" customHeight="1">
      <c r="A17" s="57">
        <v>13</v>
      </c>
      <c r="B17" s="1" t="str">
        <f>IF(Resultate!$H$33=Resultate!$J$33,"13. Rang",IF(Resultate!$H$33&lt;Resultate!$J$33,Resultate!$E$33,Resultate!$G$33))</f>
        <v>13. Rang</v>
      </c>
      <c r="C17" s="1" t="str">
        <f>IF(B17="13. Rang","mal schauen",VLOOKUP(B17,Anmeldung!$N$2:$O$25,2,FALSE))</f>
        <v>mal schauen</v>
      </c>
      <c r="D17" s="19" t="str">
        <f>IF(B17="13. Rang","zu Hause",VLOOKUP(B17,Anmeldung!$K$2:$L$25,2,FALSE))</f>
        <v>zu Hause</v>
      </c>
      <c r="E17" s="5"/>
    </row>
    <row r="18" spans="1:5" ht="15.75" customHeight="1">
      <c r="A18" s="57">
        <v>17</v>
      </c>
      <c r="B18" s="1" t="str">
        <f>IF(Resultate!$H$25=Resultate!$J$25,"17. Rang",IF(Resultate!$H$25&gt;Resultate!$J$25,Resultate!$G$25,Resultate!$E$25))</f>
        <v>17. Rang</v>
      </c>
      <c r="C18" s="1" t="str">
        <f>IF(B18="17. Rang","mal schauen",VLOOKUP(B18,Anmeldung!$N$2:$O$25,2,FALSE))</f>
        <v>mal schauen</v>
      </c>
      <c r="D18" s="19" t="str">
        <f>IF(B18="17. Rang","zu Hause",VLOOKUP(B18,Anmeldung!$K$2:$L$25,2,FALSE))</f>
        <v>zu Hause</v>
      </c>
      <c r="E18" s="5"/>
    </row>
    <row r="19" spans="1:5" ht="15.75" customHeight="1">
      <c r="A19" s="57">
        <v>17</v>
      </c>
      <c r="B19" s="1" t="str">
        <f>IF(Resultate!$H$24=Resultate!$J$24,"17. Rang",IF(Resultate!$H$24&gt;Resultate!$J$24,Resultate!$G$24,Resultate!$E$24))</f>
        <v>17. Rang</v>
      </c>
      <c r="C19" s="1" t="str">
        <f>IF(B19="17. Rang","mal schauen",VLOOKUP(B19,Anmeldung!$N$2:$O$25,2,FALSE))</f>
        <v>mal schauen</v>
      </c>
      <c r="D19" s="19" t="str">
        <f>IF(B19="17. Rang","zu Hause",VLOOKUP(B19,Anmeldung!$K$2:$L$25,2,FALSE))</f>
        <v>zu Hause</v>
      </c>
      <c r="E19" s="5"/>
    </row>
    <row r="20" spans="1:5" ht="15.75" customHeight="1">
      <c r="A20" s="57">
        <v>17</v>
      </c>
      <c r="B20" s="1" t="str">
        <f>IF(Resultate!$H$23=Resultate!$J$23,"17. Rang",IF(Resultate!$H$23&gt;Resultate!$J$23,Resultate!$G$23,Resultate!$E$23))</f>
        <v>17. Rang</v>
      </c>
      <c r="C20" s="1" t="str">
        <f>IF(B20="17. Rang","mal schauen",VLOOKUP(B20,Anmeldung!$N$2:$O$25,2,FALSE))</f>
        <v>mal schauen</v>
      </c>
      <c r="D20" s="19" t="str">
        <f>IF(B20="17. Rang","zu Hause",VLOOKUP(B20,Anmeldung!$K$2:$L$25,2,FALSE))</f>
        <v>zu Hause</v>
      </c>
      <c r="E20" s="5"/>
    </row>
    <row r="21" spans="1:5" ht="15.75" customHeight="1">
      <c r="A21" s="57">
        <v>17</v>
      </c>
      <c r="B21" s="1" t="str">
        <f>IF(Resultate!$H$22=Resultate!$J$22,"17. Rang",IF(Resultate!$H$22&gt;Resultate!$J$22,Resultate!$G$22,Resultate!$E$22))</f>
        <v>17. Rang</v>
      </c>
      <c r="C21" s="1" t="str">
        <f>IF(B21="17. Rang","mal schauen",VLOOKUP(B21,Anmeldung!$N$2:$O$25,2,FALSE))</f>
        <v>mal schauen</v>
      </c>
      <c r="D21" s="19" t="str">
        <f>IF(B21="17. Rang","zu Hause",VLOOKUP(B21,Anmeldung!$K$2:$L$25,2,FALSE))</f>
        <v>zu Hause</v>
      </c>
      <c r="E21" s="5"/>
    </row>
    <row r="22" spans="1:5" ht="15.75" customHeight="1">
      <c r="A22" s="57">
        <v>17</v>
      </c>
      <c r="B22" s="1" t="str">
        <f>IF(Resultate!$H$21=Resultate!$J$21,"17. Rang",IF(Resultate!$H$21&gt;Resultate!$J$21,Resultate!$G$21,Resultate!$E$21))</f>
        <v>17. Rang</v>
      </c>
      <c r="C22" s="1" t="str">
        <f>IF(B22="17. Rang","mal schauen",VLOOKUP(B22,Anmeldung!$N$2:$O$25,2,FALSE))</f>
        <v>mal schauen</v>
      </c>
      <c r="D22" s="19" t="str">
        <f>IF(B22="17. Rang","zu Hause",VLOOKUP(B22,Anmeldung!$K$2:$L$25,2,FALSE))</f>
        <v>zu Hause</v>
      </c>
      <c r="E22" s="5"/>
    </row>
    <row r="23" spans="1:5" ht="15.75" customHeight="1">
      <c r="A23" s="57">
        <v>17</v>
      </c>
      <c r="B23" s="1" t="str">
        <f>IF(Resultate!$H$20=Resultate!$J$20,"17. Rang",IF(Resultate!$H$20&gt;Resultate!$J$20,Resultate!$G$20,Resultate!$E$20))</f>
        <v>17. Rang</v>
      </c>
      <c r="C23" s="1" t="str">
        <f>IF(B23="17. Rang","mal schauen",VLOOKUP(B23,Anmeldung!$N$2:$O$25,2,FALSE))</f>
        <v>mal schauen</v>
      </c>
      <c r="D23" s="19" t="str">
        <f>IF(B23="17. Rang","zu Hause",VLOOKUP(B23,Anmeldung!$K$2:$L$25,2,FALSE))</f>
        <v>zu Hause</v>
      </c>
      <c r="E23" s="5"/>
    </row>
    <row r="24" spans="1:5" ht="15.75" customHeight="1">
      <c r="A24" s="57">
        <v>17</v>
      </c>
      <c r="B24" s="1" t="str">
        <f>IF(Resultate!$H$19=Resultate!$J$19,"17. Rang",IF(Resultate!$H$19&gt;Resultate!$J$19,Resultate!$G$19,Resultate!$E$19))</f>
        <v>17. Rang</v>
      </c>
      <c r="C24" s="1" t="str">
        <f>IF(B24="17. Rang","mal schauen",VLOOKUP(B24,Anmeldung!$N$2:$O$25,2,FALSE))</f>
        <v>mal schauen</v>
      </c>
      <c r="D24" s="19" t="str">
        <f>IF(B24="17. Rang","zu Hause",VLOOKUP(B24,Anmeldung!$K$2:$L$25,2,FALSE))</f>
        <v>zu Hause</v>
      </c>
      <c r="E24" s="5"/>
    </row>
    <row r="25" spans="1:5" ht="15.75" customHeight="1" thickBot="1">
      <c r="A25" s="58">
        <v>17</v>
      </c>
      <c r="B25" s="20" t="str">
        <f>IF(Resultate!$H$18=Resultate!$J$18,"17. Rang",IF(Resultate!$H$18&gt;Resultate!$J$18,Resultate!$G$18,Resultate!$E$18))</f>
        <v>17. Rang</v>
      </c>
      <c r="C25" s="20" t="str">
        <f>IF(B25="17. Rang","mal schauen",VLOOKUP(B25,Anmeldung!$N$2:$O$25,2,FALSE))</f>
        <v>mal schauen</v>
      </c>
      <c r="D25" s="21" t="str">
        <f>IF(B25="17. Rang","zu Hause",VLOOKUP(B25,Anmeldung!$K$2:$L$25,2,FALSE))</f>
        <v>zu Hause</v>
      </c>
      <c r="E25" s="5"/>
    </row>
    <row r="26" spans="1:5" ht="12.75">
      <c r="A26" s="6"/>
      <c r="B26" s="5"/>
      <c r="C26" s="5"/>
      <c r="D26" s="5"/>
      <c r="E26" s="5"/>
    </row>
    <row r="27" spans="1:5" ht="12.75">
      <c r="A27" s="59" t="s">
        <v>38</v>
      </c>
      <c r="B27" s="5"/>
      <c r="C27" s="5"/>
      <c r="D27" s="5"/>
      <c r="E27" s="5"/>
    </row>
    <row r="28" spans="1:5" ht="12.75">
      <c r="A28" s="6"/>
      <c r="B28" s="5"/>
      <c r="C28" s="5"/>
      <c r="D28" s="5"/>
      <c r="E28" s="5"/>
    </row>
  </sheetData>
  <sheetProtection password="CCA4" sheet="1" objects="1" scenarios="1" formatCells="0" formatColumns="0" formatRows="0" selectLockedCells="1"/>
  <printOptions gridLines="1" horizontalCentered="1"/>
  <pageMargins left="0.7480314960629921" right="0.7480314960629921" top="1.15" bottom="0.29" header="0.5118110236220472" footer="0.4"/>
  <pageSetup horizontalDpi="300" verticalDpi="300" orientation="landscape" paperSize="9" scale="120" r:id="rId1"/>
  <headerFooter alignWithMargins="0">
    <oddHeader>&amp;L&amp;F
&amp;D&amp;C&amp;"Arial,Fett"&amp;12Schlussrangliste DE 24 Teams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Geschäftsstelle RVZ-Beach</dc:creator>
  <cp:keywords/>
  <dc:description/>
  <cp:lastModifiedBy>cs</cp:lastModifiedBy>
  <cp:lastPrinted>2007-03-14T10:39:37Z</cp:lastPrinted>
  <dcterms:created xsi:type="dcterms:W3CDTF">2005-06-20T09:17:43Z</dcterms:created>
  <dcterms:modified xsi:type="dcterms:W3CDTF">2014-04-09T13:33:48Z</dcterms:modified>
  <cp:category/>
  <cp:version/>
  <cp:contentType/>
  <cp:contentStatus/>
</cp:coreProperties>
</file>